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 defaultThemeVersion="124226"/>
  <xr:revisionPtr revIDLastSave="0" documentId="8_{CDA2165C-EFDF-48D4-BD47-8629420145E6}" xr6:coauthVersionLast="31" xr6:coauthVersionMax="31" xr10:uidLastSave="{00000000-0000-0000-0000-000000000000}"/>
  <bookViews>
    <workbookView xWindow="0" yWindow="0" windowWidth="23040" windowHeight="8856" activeTab="2" xr2:uid="{00000000-000D-0000-FFFF-FFFF00000000}"/>
  </bookViews>
  <sheets>
    <sheet name="001-ASI-001 (BOM) R2" sheetId="1" r:id="rId1"/>
    <sheet name="PART CODES" sheetId="2" r:id="rId2"/>
    <sheet name="SAMPLE DRYER PRICING TEMPLATE" sheetId="6" r:id="rId3"/>
  </sheets>
  <definedNames>
    <definedName name="_xlnm.Print_Area" localSheetId="0">'001-ASI-001 (BOM) R2'!$C$1:$R$544</definedName>
    <definedName name="_xlnm.Print_Area" localSheetId="1">'PART CODES'!$A$1:$L$400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6" l="1"/>
  <c r="G4" i="6"/>
  <c r="H4" i="6" s="1"/>
  <c r="G5" i="6"/>
  <c r="G6" i="6"/>
  <c r="B7" i="6"/>
  <c r="E7" i="6" s="1"/>
  <c r="G7" i="6"/>
  <c r="H7" i="6" s="1"/>
  <c r="I7" i="6" s="1"/>
  <c r="G8" i="6"/>
  <c r="G9" i="6"/>
  <c r="G10" i="6"/>
  <c r="H10" i="6" s="1"/>
  <c r="I10" i="6" s="1"/>
  <c r="G11" i="6"/>
  <c r="G12" i="6"/>
  <c r="G13" i="6"/>
  <c r="G14" i="6"/>
  <c r="G15" i="6"/>
  <c r="H15" i="6" s="1"/>
  <c r="I15" i="6" s="1"/>
  <c r="B16" i="6"/>
  <c r="G16" i="6"/>
  <c r="B17" i="6"/>
  <c r="G17" i="6"/>
  <c r="H17" i="6" s="1"/>
  <c r="I17" i="6" s="1"/>
  <c r="G18" i="6"/>
  <c r="B19" i="6"/>
  <c r="G19" i="6"/>
  <c r="G20" i="6"/>
  <c r="G21" i="6"/>
  <c r="G22" i="6"/>
  <c r="G24" i="6"/>
  <c r="G25" i="6"/>
  <c r="H25" i="6" s="1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2" i="6"/>
  <c r="H42" i="6" s="1"/>
  <c r="I42" i="6" s="1"/>
  <c r="G43" i="6"/>
  <c r="G44" i="6"/>
  <c r="G46" i="6"/>
  <c r="H46" i="6" s="1"/>
  <c r="G47" i="6"/>
  <c r="G49" i="6"/>
  <c r="G50" i="6"/>
  <c r="G51" i="6"/>
  <c r="G52" i="6"/>
  <c r="H52" i="6" s="1"/>
  <c r="I52" i="6" s="1"/>
  <c r="G53" i="6"/>
  <c r="G54" i="6"/>
  <c r="G55" i="6"/>
  <c r="G56" i="6"/>
  <c r="H56" i="6" s="1"/>
  <c r="I56" i="6" s="1"/>
  <c r="G57" i="6"/>
  <c r="G58" i="6"/>
  <c r="G59" i="6"/>
  <c r="H59" i="6" s="1"/>
  <c r="G60" i="6"/>
  <c r="H60" i="6" s="1"/>
  <c r="I60" i="6" s="1"/>
  <c r="G61" i="6"/>
  <c r="G62" i="6"/>
  <c r="G63" i="6"/>
  <c r="H63" i="6" s="1"/>
  <c r="G68" i="6"/>
  <c r="G72" i="6" s="1"/>
  <c r="G74" i="6"/>
  <c r="G73" i="6"/>
  <c r="H73" i="6" s="1"/>
  <c r="I73" i="6" s="1"/>
  <c r="E69" i="6"/>
  <c r="D74" i="6"/>
  <c r="E74" i="6" s="1"/>
  <c r="I74" i="6" s="1"/>
  <c r="D63" i="6"/>
  <c r="E63" i="6" s="1"/>
  <c r="D62" i="6"/>
  <c r="D61" i="6"/>
  <c r="D60" i="6"/>
  <c r="D59" i="6"/>
  <c r="E59" i="6" s="1"/>
  <c r="D58" i="6"/>
  <c r="D57" i="6"/>
  <c r="D56" i="6"/>
  <c r="D55" i="6"/>
  <c r="E55" i="6" s="1"/>
  <c r="I55" i="6" s="1"/>
  <c r="D54" i="6"/>
  <c r="D53" i="6"/>
  <c r="D52" i="6"/>
  <c r="D51" i="6"/>
  <c r="E51" i="6" s="1"/>
  <c r="I51" i="6" s="1"/>
  <c r="D50" i="6"/>
  <c r="D49" i="6"/>
  <c r="D47" i="6"/>
  <c r="D46" i="6"/>
  <c r="E46" i="6" s="1"/>
  <c r="E44" i="6"/>
  <c r="E43" i="6"/>
  <c r="E42" i="6"/>
  <c r="D24" i="6"/>
  <c r="E24" i="6" s="1"/>
  <c r="D12" i="6"/>
  <c r="D22" i="6"/>
  <c r="D21" i="6"/>
  <c r="D20" i="6"/>
  <c r="E20" i="6" s="1"/>
  <c r="D19" i="6"/>
  <c r="D18" i="6"/>
  <c r="D17" i="6"/>
  <c r="D16" i="6"/>
  <c r="E16" i="6" s="1"/>
  <c r="I16" i="6" s="1"/>
  <c r="D15" i="6"/>
  <c r="D14" i="6"/>
  <c r="D13" i="6"/>
  <c r="D11" i="6"/>
  <c r="E11" i="6" s="1"/>
  <c r="D10" i="6"/>
  <c r="D9" i="6"/>
  <c r="D8" i="6"/>
  <c r="E8" i="6" s="1"/>
  <c r="D7" i="6"/>
  <c r="D6" i="6"/>
  <c r="D5" i="6"/>
  <c r="D4" i="6"/>
  <c r="E4" i="6" s="1"/>
  <c r="D3" i="6"/>
  <c r="E3" i="6" s="1"/>
  <c r="E68" i="6" s="1"/>
  <c r="E72" i="6" s="1"/>
  <c r="E5" i="6"/>
  <c r="E6" i="6"/>
  <c r="I6" i="6" s="1"/>
  <c r="E9" i="6"/>
  <c r="E10" i="6"/>
  <c r="E12" i="6"/>
  <c r="E13" i="6"/>
  <c r="E14" i="6"/>
  <c r="E15" i="6"/>
  <c r="E17" i="6"/>
  <c r="E18" i="6"/>
  <c r="I18" i="6" s="1"/>
  <c r="E19" i="6"/>
  <c r="E21" i="6"/>
  <c r="E22" i="6"/>
  <c r="E47" i="6"/>
  <c r="E49" i="6"/>
  <c r="I49" i="6" s="1"/>
  <c r="E50" i="6"/>
  <c r="E52" i="6"/>
  <c r="E53" i="6"/>
  <c r="E54" i="6"/>
  <c r="E56" i="6"/>
  <c r="E57" i="6"/>
  <c r="E58" i="6"/>
  <c r="E60" i="6"/>
  <c r="E61" i="6"/>
  <c r="I61" i="6" s="1"/>
  <c r="E62" i="6"/>
  <c r="E73" i="6"/>
  <c r="H3" i="6"/>
  <c r="H5" i="6"/>
  <c r="I5" i="6" s="1"/>
  <c r="H6" i="6"/>
  <c r="H8" i="6"/>
  <c r="H20" i="6"/>
  <c r="H74" i="6"/>
  <c r="J74" i="6"/>
  <c r="H62" i="6"/>
  <c r="I62" i="6"/>
  <c r="H21" i="6"/>
  <c r="I21" i="6"/>
  <c r="H16" i="6"/>
  <c r="H18" i="6"/>
  <c r="H19" i="6"/>
  <c r="I19" i="6"/>
  <c r="H13" i="6"/>
  <c r="I13" i="6"/>
  <c r="H69" i="6"/>
  <c r="I69" i="6"/>
  <c r="H50" i="6"/>
  <c r="I50" i="6"/>
  <c r="H64" i="6"/>
  <c r="H65" i="6"/>
  <c r="H66" i="6"/>
  <c r="H67" i="6"/>
  <c r="H51" i="6"/>
  <c r="H53" i="6"/>
  <c r="I53" i="6"/>
  <c r="H54" i="6"/>
  <c r="I54" i="6"/>
  <c r="H55" i="6"/>
  <c r="H49" i="6"/>
  <c r="H57" i="6"/>
  <c r="I57" i="6"/>
  <c r="H43" i="6"/>
  <c r="I43" i="6"/>
  <c r="H44" i="6"/>
  <c r="I44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24" i="6"/>
  <c r="I24" i="6" s="1"/>
  <c r="H22" i="6"/>
  <c r="I22" i="6"/>
  <c r="H61" i="6"/>
  <c r="H58" i="6"/>
  <c r="I58" i="6" s="1"/>
  <c r="H14" i="6"/>
  <c r="I14" i="6" s="1"/>
  <c r="H12" i="6"/>
  <c r="I12" i="6"/>
  <c r="H11" i="6"/>
  <c r="I11" i="6" s="1"/>
  <c r="H9" i="6"/>
  <c r="I9" i="6"/>
  <c r="H47" i="6"/>
  <c r="I47" i="6" s="1"/>
  <c r="I4" i="6" l="1"/>
  <c r="I63" i="6"/>
  <c r="E75" i="6"/>
  <c r="E77" i="6" s="1"/>
  <c r="I20" i="6"/>
  <c r="I3" i="6"/>
  <c r="K2" i="6" s="1"/>
  <c r="G75" i="6"/>
  <c r="H75" i="6" s="1"/>
  <c r="H72" i="6"/>
  <c r="I8" i="6"/>
  <c r="I59" i="6"/>
  <c r="I46" i="6"/>
  <c r="H68" i="6"/>
  <c r="I68" i="6" s="1"/>
  <c r="I72" i="6" l="1"/>
  <c r="J72" i="6"/>
  <c r="J75" i="6"/>
  <c r="I75" i="6"/>
  <c r="G77" i="6"/>
  <c r="H77" i="6" s="1"/>
  <c r="I77" i="6" s="1"/>
</calcChain>
</file>

<file path=xl/sharedStrings.xml><?xml version="1.0" encoding="utf-8"?>
<sst xmlns="http://schemas.openxmlformats.org/spreadsheetml/2006/main" count="2100" uniqueCount="922">
  <si>
    <t>M10 Hex Bolt - 25 mm</t>
  </si>
  <si>
    <t>717-ASI-001</t>
  </si>
  <si>
    <t>800-ASI-036</t>
  </si>
  <si>
    <t>800-ASI-038</t>
  </si>
  <si>
    <t>Aluminum</t>
  </si>
  <si>
    <t>Nylon</t>
  </si>
  <si>
    <t>Pad lock to secure engine during transportation</t>
  </si>
  <si>
    <t>800-ASI-042</t>
  </si>
  <si>
    <t>800-ASI-039</t>
  </si>
  <si>
    <t>800-ASI-040</t>
  </si>
  <si>
    <t>604-ASI-005</t>
  </si>
  <si>
    <t>805-ASI-001</t>
  </si>
  <si>
    <t>2.5" x 2.5" Wire Reinforcing Mesh</t>
  </si>
  <si>
    <t>805-ASI-002</t>
  </si>
  <si>
    <t>801-ASI-026</t>
  </si>
  <si>
    <t>805-ASI-007</t>
  </si>
  <si>
    <t>805-ASI-003</t>
  </si>
  <si>
    <t>805-ASI-004</t>
  </si>
  <si>
    <t>805-ASI-005</t>
  </si>
  <si>
    <t>805-ASI-008</t>
  </si>
  <si>
    <t>805-ASI-009</t>
  </si>
  <si>
    <t>805-ASI-011</t>
  </si>
  <si>
    <t>805-ASI-012</t>
  </si>
  <si>
    <t xml:space="preserve">Portable Shallow-bed Batch Dryer </t>
  </si>
  <si>
    <t>701-ASI-004</t>
  </si>
  <si>
    <t>M10 Hex Nut</t>
  </si>
  <si>
    <t>Custom Lubrication tube to grease P204 Pillow Block Bearing Unit</t>
  </si>
  <si>
    <t>1/4" Galvanized Steel Mesh</t>
  </si>
  <si>
    <t>801-ASI-017</t>
  </si>
  <si>
    <t>603-ASI-009</t>
  </si>
  <si>
    <t>801-ASI-021</t>
  </si>
  <si>
    <t>603-ASI-012</t>
  </si>
  <si>
    <t>801-ASI-024</t>
  </si>
  <si>
    <t>800-ASI-027</t>
  </si>
  <si>
    <t>800-ASI-028</t>
  </si>
  <si>
    <t>603-ASI-010</t>
  </si>
  <si>
    <t>801-ASI-022</t>
  </si>
  <si>
    <t>603-ASI-011</t>
  </si>
  <si>
    <t>801-ASI-023</t>
  </si>
  <si>
    <t>603-ASI-002</t>
  </si>
  <si>
    <t>800-ASI-006</t>
  </si>
  <si>
    <t>800-ASI-005</t>
  </si>
  <si>
    <t>801-ASI-002</t>
  </si>
  <si>
    <t>801-ASI-003</t>
  </si>
  <si>
    <t>601-ASI-002</t>
  </si>
  <si>
    <t>604-ASI-006</t>
  </si>
  <si>
    <t>800-ASI-031</t>
  </si>
  <si>
    <t>800-ASI-034</t>
  </si>
  <si>
    <t>800-ASI-035</t>
  </si>
  <si>
    <t>800-ASI-032</t>
  </si>
  <si>
    <t>800-ASI-033</t>
  </si>
  <si>
    <t>800-ASI-045</t>
  </si>
  <si>
    <t>800-ASI-044</t>
  </si>
  <si>
    <t>800-ASI-037</t>
  </si>
  <si>
    <t>800-ASI-043</t>
  </si>
  <si>
    <t>10 mm Round Bar</t>
  </si>
  <si>
    <t>800-ASI-041</t>
  </si>
  <si>
    <t>800-ASI-009</t>
  </si>
  <si>
    <t>801-ASI-008</t>
  </si>
  <si>
    <t>800-ASI-010</t>
  </si>
  <si>
    <t>718-ASI-001</t>
  </si>
  <si>
    <t>800-ASI-011</t>
  </si>
  <si>
    <t>800-ASI-012</t>
  </si>
  <si>
    <t>735-ASI-002</t>
  </si>
  <si>
    <t>801-ASI-009</t>
  </si>
  <si>
    <t>603-ASI-005</t>
  </si>
  <si>
    <t>604-ASI-003</t>
  </si>
  <si>
    <t>801-ASI-013</t>
  </si>
  <si>
    <t>1 mm Expanded Mesh</t>
  </si>
  <si>
    <t>800-ASI-021</t>
  </si>
  <si>
    <t>800-ASI-022</t>
  </si>
  <si>
    <t>800-ASI-023</t>
  </si>
  <si>
    <t>604-ASI-001</t>
  </si>
  <si>
    <t>801-ASI-010</t>
  </si>
  <si>
    <t>801-ASI-011</t>
  </si>
  <si>
    <t>800-ASI-013</t>
  </si>
  <si>
    <t>800-ASI-014</t>
  </si>
  <si>
    <t>604-ASI-002</t>
  </si>
  <si>
    <t>801-ASI-012</t>
  </si>
  <si>
    <t>800-ASI-015</t>
  </si>
  <si>
    <t>800-ASI-016</t>
  </si>
  <si>
    <t>800-ASI-017</t>
  </si>
  <si>
    <t>800-ASI-020</t>
  </si>
  <si>
    <t>800-ASI-018</t>
  </si>
  <si>
    <t>800-ASI-019</t>
  </si>
  <si>
    <t>603-ASI-006</t>
  </si>
  <si>
    <t>801-ASI-014</t>
  </si>
  <si>
    <t>800-ASI-024</t>
  </si>
  <si>
    <t>800-ASI-025</t>
  </si>
  <si>
    <t>603-ASI-007</t>
  </si>
  <si>
    <t>801-ASI-015</t>
  </si>
  <si>
    <t>801-ASI-016</t>
  </si>
  <si>
    <t>800-ASI-026</t>
  </si>
  <si>
    <t>718-ASI-002</t>
  </si>
  <si>
    <t>603-ASI-008</t>
  </si>
  <si>
    <t>801-ASI-019</t>
  </si>
  <si>
    <t>801-ASI-018</t>
  </si>
  <si>
    <t>801-ASI-020</t>
  </si>
  <si>
    <t>Part Number</t>
  </si>
  <si>
    <t>Quantity</t>
  </si>
  <si>
    <t>Description</t>
  </si>
  <si>
    <t>Purchased/Custom</t>
  </si>
  <si>
    <t>Material</t>
  </si>
  <si>
    <t>Comments</t>
  </si>
  <si>
    <t>600-ASI-001</t>
  </si>
  <si>
    <t>1</t>
  </si>
  <si>
    <t/>
  </si>
  <si>
    <t>601-ASI-001</t>
  </si>
  <si>
    <t>Various</t>
  </si>
  <si>
    <t>602-ASI-002</t>
  </si>
  <si>
    <t>603-ASI-004</t>
  </si>
  <si>
    <t>801-ASI-025</t>
  </si>
  <si>
    <t>Custom</t>
  </si>
  <si>
    <t>Steel, Mild</t>
  </si>
  <si>
    <t>800-ASI-030</t>
  </si>
  <si>
    <t>605-ASI-002</t>
  </si>
  <si>
    <t>Purchased</t>
  </si>
  <si>
    <t>Stock</t>
  </si>
  <si>
    <t>605-ASI-001</t>
  </si>
  <si>
    <t>5.5 HP Petrol Engine</t>
  </si>
  <si>
    <t>771-ASI-001</t>
  </si>
  <si>
    <t>Rubber</t>
  </si>
  <si>
    <t>771-ASI-002</t>
  </si>
  <si>
    <t>602-ASI-001</t>
  </si>
  <si>
    <t>Drying Air Supply Unit Main Body Assembly</t>
  </si>
  <si>
    <t>603-ASI-001</t>
  </si>
  <si>
    <t>800-ASI-001</t>
  </si>
  <si>
    <t>800-ASI-002</t>
  </si>
  <si>
    <t>801-ASI-001</t>
  </si>
  <si>
    <t>800-ASI-004</t>
  </si>
  <si>
    <t>800-ASI-003</t>
  </si>
  <si>
    <t>746-ASI-001</t>
  </si>
  <si>
    <t>603-ASI-003</t>
  </si>
  <si>
    <t>801-ASI-004</t>
  </si>
  <si>
    <t>801-ASI-005</t>
  </si>
  <si>
    <t>801-ASI-006</t>
  </si>
  <si>
    <t>801-ASI-007</t>
  </si>
  <si>
    <t>735-ASI-001</t>
  </si>
  <si>
    <t>800-ASI-007</t>
  </si>
  <si>
    <t>800-ASI-008</t>
  </si>
  <si>
    <t>Top Level Assembly</t>
  </si>
  <si>
    <t>602-ASI-003</t>
  </si>
  <si>
    <t>602-ASI-004</t>
  </si>
  <si>
    <t>602-ASI-005</t>
  </si>
  <si>
    <t>717-ASI-002</t>
  </si>
  <si>
    <t>712-ASI-001</t>
  </si>
  <si>
    <t>713-ASI-001</t>
  </si>
  <si>
    <t>706-ASI-001</t>
  </si>
  <si>
    <t>701-ASI-002</t>
  </si>
  <si>
    <t>701-ASI-001</t>
  </si>
  <si>
    <t>706-ASI-002</t>
  </si>
  <si>
    <t>706-ASI-003</t>
  </si>
  <si>
    <t>712-ASI-002</t>
  </si>
  <si>
    <t>713-ASI-002</t>
  </si>
  <si>
    <t>701-ASI-003</t>
  </si>
  <si>
    <t>706-ASI-004</t>
  </si>
  <si>
    <t>712-ASI-003</t>
  </si>
  <si>
    <t>800-ASI-029</t>
  </si>
  <si>
    <t>805-ASI-010</t>
  </si>
  <si>
    <t>Part Type Codes</t>
  </si>
  <si>
    <t>Catapult coding scheme: (part type)-(project code)-(component number)</t>
  </si>
  <si>
    <t>Documentation</t>
  </si>
  <si>
    <t>000-099</t>
  </si>
  <si>
    <t>Bill of Materials</t>
  </si>
  <si>
    <t>ECO's</t>
  </si>
  <si>
    <t>Deviations</t>
  </si>
  <si>
    <t>Reserved for future docs</t>
  </si>
  <si>
    <t>Mechanical assembly drawing</t>
  </si>
  <si>
    <t>PCBA Elec. Assembly drawing</t>
  </si>
  <si>
    <t>EE BOM</t>
  </si>
  <si>
    <t>PCB FAB Drawing</t>
  </si>
  <si>
    <t>Customer documents (warranty cards, user manuals, etc.)</t>
  </si>
  <si>
    <t>PCBA test procedure</t>
  </si>
  <si>
    <t>PCB ID docs</t>
  </si>
  <si>
    <t>Test Specification</t>
  </si>
  <si>
    <t>Component Specification</t>
  </si>
  <si>
    <t>Software/Firmware Specification</t>
  </si>
  <si>
    <t>Internal Process Documents</t>
  </si>
  <si>
    <t>Hardware Functional Spec</t>
  </si>
  <si>
    <t>EE Schematic Dwg</t>
  </si>
  <si>
    <t>EE PCB Layout</t>
  </si>
  <si>
    <t>Block Diagram (not hierarchical schematic)</t>
  </si>
  <si>
    <t>Component Location (X,Y) Data</t>
  </si>
  <si>
    <t>Assembly Process Task Sheets</t>
  </si>
  <si>
    <t>Diagnostic procedures</t>
  </si>
  <si>
    <t>Assembly Process docs</t>
  </si>
  <si>
    <t>Software</t>
  </si>
  <si>
    <t>100-199</t>
  </si>
  <si>
    <t>Electronic Components</t>
  </si>
  <si>
    <t>200-599</t>
  </si>
  <si>
    <t>Passive</t>
  </si>
  <si>
    <t>Misc. Passive</t>
  </si>
  <si>
    <t>Resistors</t>
  </si>
  <si>
    <t>Resistors are assigned part numbers sequentially</t>
  </si>
  <si>
    <t>using the Top Level BOM Part Number Tracking sheet</t>
  </si>
  <si>
    <t>as a reference for the part numbers previously issued.</t>
  </si>
  <si>
    <t>XXXX</t>
  </si>
  <si>
    <t>1/16w 1%, SMT</t>
  </si>
  <si>
    <t>Note:</t>
  </si>
  <si>
    <t>XXXX is a random sequentially assigned</t>
  </si>
  <si>
    <t>1/16w 5%, SMT</t>
  </si>
  <si>
    <t>number</t>
  </si>
  <si>
    <t>1/10w 1%, SMT</t>
  </si>
  <si>
    <t>1/10w 5%, SMT</t>
  </si>
  <si>
    <t>1/8w 1%, SMT</t>
  </si>
  <si>
    <t>1/8w 1%, TH</t>
  </si>
  <si>
    <t>1/8w 5%, SMT</t>
  </si>
  <si>
    <t>1/8w 5%, TH</t>
  </si>
  <si>
    <t>1/4w 1%, SMT</t>
  </si>
  <si>
    <t>1/4w 1%, TH</t>
  </si>
  <si>
    <t>1/4w 5%, SMT</t>
  </si>
  <si>
    <t>1/4w 5%, TH</t>
  </si>
  <si>
    <t>Power, SMT</t>
  </si>
  <si>
    <t>Power, 1-5w, TH</t>
  </si>
  <si>
    <t>Power, 6-10w, TH</t>
  </si>
  <si>
    <t>Power, &gt;10w, TH</t>
  </si>
  <si>
    <t>Potentiometer, single turn, SMT</t>
  </si>
  <si>
    <t>Potentiometer, single turn TH</t>
  </si>
  <si>
    <t>Potentiometer, multi-turn SMT</t>
  </si>
  <si>
    <t>Potentiometer, multi-turn TH</t>
  </si>
  <si>
    <t>array, SMT</t>
  </si>
  <si>
    <t>array, TH</t>
  </si>
  <si>
    <t>Temp Comp, SMT</t>
  </si>
  <si>
    <t>Temp Comp, TH</t>
  </si>
  <si>
    <t>High Tolerance, SMT</t>
  </si>
  <si>
    <t>High Tolerance, TH</t>
  </si>
  <si>
    <t>misc, SMT</t>
  </si>
  <si>
    <t>misc, TH</t>
  </si>
  <si>
    <t>Capacitors</t>
  </si>
  <si>
    <t>Capacitors are assigned part numbers sequentially</t>
  </si>
  <si>
    <t>SMT Ceramic</t>
  </si>
  <si>
    <t>SMT Tantalum</t>
  </si>
  <si>
    <t>SMT Aluminum Electrolytic</t>
  </si>
  <si>
    <t>SMT Adjustable</t>
  </si>
  <si>
    <t>Misc. SMT</t>
  </si>
  <si>
    <t>Leaded Ceramic</t>
  </si>
  <si>
    <t>Leaded Tantalum</t>
  </si>
  <si>
    <t>Leaded Polyester (Mylar)</t>
  </si>
  <si>
    <t>Leaded Electrolytic</t>
  </si>
  <si>
    <t>Leaded Adjustable</t>
  </si>
  <si>
    <t>Misc. Leaded</t>
  </si>
  <si>
    <t>Inductors</t>
  </si>
  <si>
    <t>Inductors are assigned part numbers sequentially</t>
  </si>
  <si>
    <t>SMT Inductors</t>
  </si>
  <si>
    <t>Leaded Inductors</t>
  </si>
  <si>
    <t>misc.</t>
  </si>
  <si>
    <t>misc. ferrite beads</t>
  </si>
  <si>
    <t>Resonators/Crystals</t>
  </si>
  <si>
    <t>Discrete</t>
  </si>
  <si>
    <t>Transistors, SMT</t>
  </si>
  <si>
    <t>Transistors, TH</t>
  </si>
  <si>
    <t>Diodes, SMT</t>
  </si>
  <si>
    <t>Diodes, TH</t>
  </si>
  <si>
    <t>FETs, SMT</t>
  </si>
  <si>
    <t>FETs, TH</t>
  </si>
  <si>
    <t>Connectors</t>
  </si>
  <si>
    <t>1-9 pin connectors</t>
  </si>
  <si>
    <t>10-49 pin connectors</t>
  </si>
  <si>
    <t>&gt;50 pin connectors</t>
  </si>
  <si>
    <t>male pins</t>
  </si>
  <si>
    <t>female pins</t>
  </si>
  <si>
    <t>misc. connector</t>
  </si>
  <si>
    <t>Headers</t>
  </si>
  <si>
    <t>1-9 pin header</t>
  </si>
  <si>
    <t>10-49 pin header</t>
  </si>
  <si>
    <t>&gt;50 pin header</t>
  </si>
  <si>
    <t>misc. header</t>
  </si>
  <si>
    <t>Cable</t>
  </si>
  <si>
    <t>1-9 wire</t>
  </si>
  <si>
    <t>10-49 wire</t>
  </si>
  <si>
    <t>&gt;50 wire</t>
  </si>
  <si>
    <t>Flex Cables</t>
  </si>
  <si>
    <t>misc. wire</t>
  </si>
  <si>
    <t>EE Hardware</t>
  </si>
  <si>
    <t>PC board</t>
  </si>
  <si>
    <t>Battery</t>
  </si>
  <si>
    <t>Insulation</t>
  </si>
  <si>
    <t>Thermal</t>
  </si>
  <si>
    <t>PCB mounting Hardware</t>
  </si>
  <si>
    <t>misc. Hardware</t>
  </si>
  <si>
    <t>Protection</t>
  </si>
  <si>
    <t>Fuse</t>
  </si>
  <si>
    <t>MOV</t>
  </si>
  <si>
    <t>misc. Protection</t>
  </si>
  <si>
    <t>Gerber file</t>
  </si>
  <si>
    <t>misc. EE</t>
  </si>
  <si>
    <t>IC's</t>
  </si>
  <si>
    <t>ASIC (custom), SMT</t>
  </si>
  <si>
    <t>ASIC (custom), TH</t>
  </si>
  <si>
    <t>Special Purpose, SMT</t>
  </si>
  <si>
    <t>Special Purpose, TH</t>
  </si>
  <si>
    <t>Communication, SMT</t>
  </si>
  <si>
    <t>Communication, TH</t>
  </si>
  <si>
    <t>Programmable Logic, SMT</t>
  </si>
  <si>
    <t>Programmable Logic, TH</t>
  </si>
  <si>
    <t>Memory, SMT</t>
  </si>
  <si>
    <t>Memory, TH</t>
  </si>
  <si>
    <t>Microprocessors, SMT</t>
  </si>
  <si>
    <t>Microprocessors, TH</t>
  </si>
  <si>
    <t>Sensor ICS, SMT</t>
  </si>
  <si>
    <t>Sensor ICs, TH</t>
  </si>
  <si>
    <t>Power, TH</t>
  </si>
  <si>
    <t>Optoelectronics</t>
  </si>
  <si>
    <t>Data Acquistion,SMT</t>
  </si>
  <si>
    <t>Data Acquistion, TH</t>
  </si>
  <si>
    <t>Drivers, SMT</t>
  </si>
  <si>
    <t>Drivers, TH</t>
  </si>
  <si>
    <t>Analog</t>
  </si>
  <si>
    <t>op-amps/comparators</t>
  </si>
  <si>
    <t>misc op-amps</t>
  </si>
  <si>
    <t>instrumentation amps</t>
  </si>
  <si>
    <t>misc. amps</t>
  </si>
  <si>
    <t>Buffers</t>
  </si>
  <si>
    <t>misc. buffers</t>
  </si>
  <si>
    <t>switches/muxes</t>
  </si>
  <si>
    <t>relays</t>
  </si>
  <si>
    <t>misc. switches/muxes</t>
  </si>
  <si>
    <t>oscillators</t>
  </si>
  <si>
    <t>misc. oscillators</t>
  </si>
  <si>
    <t>misc. analog</t>
  </si>
  <si>
    <t>Digital</t>
  </si>
  <si>
    <t>Bipolar</t>
  </si>
  <si>
    <t>CMOS</t>
  </si>
  <si>
    <t>misc. digital</t>
  </si>
  <si>
    <t>misc. IC's</t>
  </si>
  <si>
    <t>Assemblies</t>
  </si>
  <si>
    <t>600-699</t>
  </si>
  <si>
    <t>Mechanical assemblies</t>
  </si>
  <si>
    <t>Purchased Assemblies</t>
  </si>
  <si>
    <t>Surface treated parts (misc)</t>
  </si>
  <si>
    <t>evaporative solvent painted or pad printed part</t>
  </si>
  <si>
    <t>powder painted part</t>
  </si>
  <si>
    <t>plated/anodized part</t>
  </si>
  <si>
    <t>heat treatment</t>
  </si>
  <si>
    <t>etched or chemically machined part</t>
  </si>
  <si>
    <t>reserved surface treated parts</t>
  </si>
  <si>
    <t>Electronic assemblies</t>
  </si>
  <si>
    <t>chargers</t>
  </si>
  <si>
    <t>gearmotors</t>
  </si>
  <si>
    <t>motors</t>
  </si>
  <si>
    <t>Cable assys</t>
  </si>
  <si>
    <t>PC board assys</t>
  </si>
  <si>
    <t>Puchased Parts</t>
  </si>
  <si>
    <t>700-799</t>
  </si>
  <si>
    <t>Metric threaded fasteners (misc.)</t>
  </si>
  <si>
    <t>externally metric threaded fastener</t>
  </si>
  <si>
    <t>externally metric threaded insert</t>
  </si>
  <si>
    <t>reserved for externally metric threaded fastener type codes</t>
  </si>
  <si>
    <t>internally metric threaded fastener</t>
  </si>
  <si>
    <t>internally metric threaded insert</t>
  </si>
  <si>
    <t>reserved for internally metric threaded fastener type codes</t>
  </si>
  <si>
    <t>washers (misc)</t>
  </si>
  <si>
    <t>metric plain washers</t>
  </si>
  <si>
    <t>metric lock washers</t>
  </si>
  <si>
    <t>english plain washers</t>
  </si>
  <si>
    <t>english lock washers</t>
  </si>
  <si>
    <t>unthreaded spacers</t>
  </si>
  <si>
    <t>rivets, eyelets</t>
  </si>
  <si>
    <t>lubrication fitting</t>
  </si>
  <si>
    <t>feet</t>
  </si>
  <si>
    <t>English threaded fasteners (misc.)</t>
  </si>
  <si>
    <t>externally english threaded fastener</t>
  </si>
  <si>
    <t>externally english threaded insert</t>
  </si>
  <si>
    <t>reserved for externally english threaded fastener type codes</t>
  </si>
  <si>
    <t>internally english threaded fastener</t>
  </si>
  <si>
    <t>internally english threaded insert</t>
  </si>
  <si>
    <t>reserved for internally english threaded fastener type codes</t>
  </si>
  <si>
    <t>bushings (misc)</t>
  </si>
  <si>
    <t>plain bushing</t>
  </si>
  <si>
    <t>flanged bushing</t>
  </si>
  <si>
    <t>reserved for bushing type codes</t>
  </si>
  <si>
    <t>rolling element bearings (misc)</t>
  </si>
  <si>
    <t>rolling element ball bearings</t>
  </si>
  <si>
    <t>reserved for rolling element bearing type codes</t>
  </si>
  <si>
    <t>pins (misc)</t>
  </si>
  <si>
    <t>dowel pins</t>
  </si>
  <si>
    <t>taper pins</t>
  </si>
  <si>
    <t>roll pins</t>
  </si>
  <si>
    <t>spring pins</t>
  </si>
  <si>
    <t>pinned hinge</t>
  </si>
  <si>
    <t>reserved for other pin type codes</t>
  </si>
  <si>
    <t>couplings</t>
  </si>
  <si>
    <t>shafts (misc)</t>
  </si>
  <si>
    <t>plain cylindrical shaft</t>
  </si>
  <si>
    <t>reserved for other shaft type codes</t>
  </si>
  <si>
    <t>retaining rings (misc)</t>
  </si>
  <si>
    <t>external retaining ring</t>
  </si>
  <si>
    <t>internal retaining ring</t>
  </si>
  <si>
    <t>E ring</t>
  </si>
  <si>
    <t>reserved for other retaining ring type codes</t>
  </si>
  <si>
    <t>gears (misc)</t>
  </si>
  <si>
    <t>spur</t>
  </si>
  <si>
    <t>helical</t>
  </si>
  <si>
    <t>worm</t>
  </si>
  <si>
    <t>bevel</t>
  </si>
  <si>
    <t>reserved for other gear type codes</t>
  </si>
  <si>
    <t>drive belts (misc)</t>
  </si>
  <si>
    <t>V-belt</t>
  </si>
  <si>
    <t>flat belt</t>
  </si>
  <si>
    <t>metal belt</t>
  </si>
  <si>
    <t>toothed belt</t>
  </si>
  <si>
    <t>tinnerman fastener</t>
  </si>
  <si>
    <t>lubricant</t>
  </si>
  <si>
    <t>adhesive</t>
  </si>
  <si>
    <t>other fluid</t>
  </si>
  <si>
    <t>magnet</t>
  </si>
  <si>
    <t>springs (misc)</t>
  </si>
  <si>
    <t>expansion coil spring</t>
  </si>
  <si>
    <t>compression coil spring</t>
  </si>
  <si>
    <t>leaf spring</t>
  </si>
  <si>
    <t>torsion spring</t>
  </si>
  <si>
    <t>seals and gaskets (misc)</t>
  </si>
  <si>
    <t>o-ring</t>
  </si>
  <si>
    <t>cylindrical shaft</t>
  </si>
  <si>
    <t>gasket</t>
  </si>
  <si>
    <t>reserved for seal or gasket type code</t>
  </si>
  <si>
    <t>EMI/ESD shielding component (misc.)</t>
  </si>
  <si>
    <t>sheet foil/insulator shield/adhesive</t>
  </si>
  <si>
    <t>conductive foam/fabric</t>
  </si>
  <si>
    <t>sheet metal strip</t>
  </si>
  <si>
    <t>Lens (circular)</t>
  </si>
  <si>
    <t>Mirror/reflector</t>
  </si>
  <si>
    <t>Prism/polarizer/filter</t>
  </si>
  <si>
    <t>reserved EMI/ESD shielding component</t>
  </si>
  <si>
    <t>badge label</t>
  </si>
  <si>
    <t>ME Internally Designed Parts</t>
  </si>
  <si>
    <t>800-899</t>
  </si>
  <si>
    <t>Metal component (misc)</t>
  </si>
  <si>
    <t>sheet or stamped</t>
  </si>
  <si>
    <t>molded</t>
  </si>
  <si>
    <t>extruded</t>
  </si>
  <si>
    <t>machined</t>
  </si>
  <si>
    <t>spun or drawn</t>
  </si>
  <si>
    <t>wireforms (not springs)</t>
  </si>
  <si>
    <t>forged</t>
  </si>
  <si>
    <t>tube forms</t>
  </si>
  <si>
    <t>reserved metal component type codes</t>
  </si>
  <si>
    <t>Rigid Plastic component (misc)</t>
  </si>
  <si>
    <t>sheet</t>
  </si>
  <si>
    <t>vacuum formed</t>
  </si>
  <si>
    <t>reserved rigid plastic type codes</t>
  </si>
  <si>
    <t>Elastomeric component (misc)</t>
  </si>
  <si>
    <t>reserved elastomeric type codes</t>
  </si>
  <si>
    <t>Hybrid component (misc)</t>
  </si>
  <si>
    <t>comolded</t>
  </si>
  <si>
    <t>coextruded</t>
  </si>
  <si>
    <t>reserved hybrid component type codes</t>
  </si>
  <si>
    <t>wood component</t>
  </si>
  <si>
    <t>ceramic component</t>
  </si>
  <si>
    <t>glass component</t>
  </si>
  <si>
    <t>fabric/cloth component</t>
  </si>
  <si>
    <t>labels</t>
  </si>
  <si>
    <t>Pad printed art logo</t>
  </si>
  <si>
    <t>Printed Artwork Film</t>
  </si>
  <si>
    <t>reserved internally designed parts type codes</t>
  </si>
  <si>
    <t>Internally designed EMI/ESD shielding component (misc.)</t>
  </si>
  <si>
    <t>Packaging materials (Cardboard boxes, etc.)</t>
  </si>
  <si>
    <t>Mechanical control outlines (misc.)</t>
  </si>
  <si>
    <t>reserved mechanical control outlines</t>
  </si>
  <si>
    <t>Mechanical design guides (misc.)</t>
  </si>
  <si>
    <t>PCB mechanical design guides</t>
  </si>
  <si>
    <t>reserved mechanical design guides</t>
  </si>
  <si>
    <t>Reserved mechanical type numbers</t>
  </si>
  <si>
    <t>Misc.</t>
  </si>
  <si>
    <t>900-999</t>
  </si>
  <si>
    <t>ME mfg Fixture</t>
  </si>
  <si>
    <t>EE mfg Fixture</t>
  </si>
  <si>
    <t>Electro mechanical mfg Fixture</t>
  </si>
  <si>
    <t>800-ASI-046</t>
  </si>
  <si>
    <t>Cob Drying Basket Assembly</t>
  </si>
  <si>
    <t>Petrol Engine Assembly</t>
  </si>
  <si>
    <t>Transportation Handles</t>
  </si>
  <si>
    <t>Drawing Number</t>
  </si>
  <si>
    <t>Shallow-Bed Assembly</t>
  </si>
  <si>
    <t>Item Number</t>
  </si>
  <si>
    <t xml:space="preserve">Type A V-Belt </t>
  </si>
  <si>
    <t>602-ASI-006</t>
  </si>
  <si>
    <t>Shallow-Bed Plenum</t>
  </si>
  <si>
    <t>Shallow-Bed Rainfly</t>
  </si>
  <si>
    <t>Shallow-Bed Main Support Assembly</t>
  </si>
  <si>
    <t>Drying Air Supply Unit Body Assembly</t>
  </si>
  <si>
    <t>Heat Exchanger (HX)</t>
  </si>
  <si>
    <t>Shallow-Bed Collapsible Support Frame</t>
  </si>
  <si>
    <t>Shallow-Bed Center Post</t>
  </si>
  <si>
    <t xml:space="preserve">Shallow-Bed Collapsible Panel </t>
  </si>
  <si>
    <t>Shallow-Bed Collapsible Panel  with Overlap</t>
  </si>
  <si>
    <t>5mm Diameter Blind Rivets  -  10 mm</t>
  </si>
  <si>
    <t>18" Primary Fan Assembly</t>
  </si>
  <si>
    <t>18" Primary Fan Support Assembly</t>
  </si>
  <si>
    <t>18" Primary Fan Protective Mesh</t>
  </si>
  <si>
    <t>M 12 Spring Washer</t>
  </si>
  <si>
    <t>M 12 Hex Nut</t>
  </si>
  <si>
    <t>Petrol Engine Mounting Bracket</t>
  </si>
  <si>
    <t>Engine Mount Connecting Pin</t>
  </si>
  <si>
    <t>Padlock</t>
  </si>
  <si>
    <t>M10 Hex Bolt - 60 mm</t>
  </si>
  <si>
    <t>M10 Spring Washer</t>
  </si>
  <si>
    <t>602-ASI-002 - PETROL ENGINE ASSEMBLY</t>
  </si>
  <si>
    <t>602-ASI-003 - COB DRYING BASKET ASSEMBLY</t>
  </si>
  <si>
    <t xml:space="preserve">Drying Air Supply Unit </t>
  </si>
  <si>
    <t>Cob Drying Basket Outer Mesh</t>
  </si>
  <si>
    <t>Cob Drying Basket Lid</t>
  </si>
  <si>
    <t>Cob Drying Basket Inner Mesh</t>
  </si>
  <si>
    <t>Cob Drying Basket Frame</t>
  </si>
  <si>
    <t xml:space="preserve">602-ASI-004 - SHALLOW-BED MAIN SUPPORT ASSEMBLY </t>
  </si>
  <si>
    <t>805-ASI-006</t>
  </si>
  <si>
    <t>Plenum Strap Assembly</t>
  </si>
  <si>
    <t>Plenum Bottom Sheet</t>
  </si>
  <si>
    <t>Plenum Side  Sheet</t>
  </si>
  <si>
    <t>Plenum  Front Sheet</t>
  </si>
  <si>
    <t>Duct Connection Sheet 1</t>
  </si>
  <si>
    <t>Plenum Side  Sheet Reinforcement</t>
  </si>
  <si>
    <t>Duct Connection Sheet 2</t>
  </si>
  <si>
    <t>Plenum Bottom Sheet Reinforcement</t>
  </si>
  <si>
    <t>Rainfly Main Sheet</t>
  </si>
  <si>
    <t>Rainfly Center Reinforcement</t>
  </si>
  <si>
    <t>Rainfly Corner Reinforcement</t>
  </si>
  <si>
    <t>602-ASI-006 - SHALLOW-BED RAINFLY ASSEMBLY</t>
  </si>
  <si>
    <t>600-ASI-001 - PORTABLE SHALLOW-BED BATCH DRYER</t>
  </si>
  <si>
    <t>601-ASI-001 - DRYING AIR SUPPLY UNIT ASSEMBLY</t>
  </si>
  <si>
    <t>601-ASI-002 - SHALLOW-BED ASSEMBLY</t>
  </si>
  <si>
    <t>602-ASI-001 - DRYING AIR SUPPLY UNIT BODY ASSEMBLY</t>
  </si>
  <si>
    <t>602-ASI-005 - SHALLOW-BED PLENUM ASSEMBLY</t>
  </si>
  <si>
    <t>601-ASI-001 - PSBD  ASSEMBLY</t>
  </si>
  <si>
    <t>603-ASI-001 - DRYING AIR SUPPLY BODY SUBASSEMBLY</t>
  </si>
  <si>
    <t xml:space="preserve">First Level          Subassembly </t>
  </si>
  <si>
    <t xml:space="preserve">Second Level Subassembly </t>
  </si>
  <si>
    <t xml:space="preserve">Third Level                Subassembly </t>
  </si>
  <si>
    <t xml:space="preserve">Fourth Level                Subassembly </t>
  </si>
  <si>
    <t xml:space="preserve">Fifth Level                Subassembly </t>
  </si>
  <si>
    <t>604-ASI-004</t>
  </si>
  <si>
    <t>Airflow Indicator Assembly</t>
  </si>
  <si>
    <t>Engine Stowage Rear Catch</t>
  </si>
  <si>
    <t>Engine Stowage Front Catch</t>
  </si>
  <si>
    <t>Removable HX Main Panel</t>
  </si>
  <si>
    <t>Duct Connection Reinforcement Ring</t>
  </si>
  <si>
    <t>603-ASI-003 - REMOVABLE HEAT EXCHANGER (HX)</t>
  </si>
  <si>
    <t>Heat Exchanger (HX) Channel Assembly</t>
  </si>
  <si>
    <t>Bottom Heat Exchanger (HX) Panel</t>
  </si>
  <si>
    <t>Top Heat Exchanger (HX) Panel</t>
  </si>
  <si>
    <t>603-ASI-005 - PETROL ENGINE MOUNTING BRACKET</t>
  </si>
  <si>
    <t>603-ASI-007 - COB DRYING BASKET FRAME</t>
  </si>
  <si>
    <t>603-ASI-009 - SHALLOW-BED CENTER POST</t>
  </si>
  <si>
    <t>Right Side Perimeter Member</t>
  </si>
  <si>
    <t>Left Side Perimeter Member</t>
  </si>
  <si>
    <t>Front Perimeter Member</t>
  </si>
  <si>
    <t>Rear Perimeter Member</t>
  </si>
  <si>
    <t>Center Support Member</t>
  </si>
  <si>
    <t>830-ASI-001</t>
  </si>
  <si>
    <t>Front and Rear Top Frame Members</t>
  </si>
  <si>
    <t>Left and Right Top Frame Members</t>
  </si>
  <si>
    <t>Inner Left and Right Frame Members</t>
  </si>
  <si>
    <t>Inner Top Frame Member</t>
  </si>
  <si>
    <t>Front Outer Frame Member</t>
  </si>
  <si>
    <t>Rear Outer Frame Member</t>
  </si>
  <si>
    <t>Bottom Outer Frame Member</t>
  </si>
  <si>
    <t>Basket Handle Member</t>
  </si>
  <si>
    <t xml:space="preserve">Basket Handle </t>
  </si>
  <si>
    <t>604-ASI-007</t>
  </si>
  <si>
    <t>746-ASI-002</t>
  </si>
  <si>
    <t>Pinned Hinge</t>
  </si>
  <si>
    <t>603-ASI-008 - SHALLOW-BED COLLAPSIBLE FRAME</t>
  </si>
  <si>
    <t>Horizontal Center Post Member</t>
  </si>
  <si>
    <t>Center Post Base Plate</t>
  </si>
  <si>
    <t>603-ASI-010 - SHALLOW-BED COLLAPSIBLE PANEL</t>
  </si>
  <si>
    <t>604-ASI-008</t>
  </si>
  <si>
    <t>604-ASI-009</t>
  </si>
  <si>
    <t>Shallow-Bed Subpanel 1</t>
  </si>
  <si>
    <t>Shallow-Bed Subpanel 2</t>
  </si>
  <si>
    <t>Shallow-Bed Overlap Member</t>
  </si>
  <si>
    <t>603-ASI-012 - SHALLOW-BED PLENUM STRAP</t>
  </si>
  <si>
    <t>806-ASI-001</t>
  </si>
  <si>
    <t>D-Ring</t>
  </si>
  <si>
    <t>805-ASI-013</t>
  </si>
  <si>
    <t>1" Woven Tape/Sling</t>
  </si>
  <si>
    <t>604-ASI-003 - 18" PRIMARY FAN SUPPORT ASSEMBLY</t>
  </si>
  <si>
    <t>604-ASI-005 - HEAT EXCHANGER (HX) CHANNEL ASSEMBLY</t>
  </si>
  <si>
    <t>604-ASI-008 - SHALLOW-BED SUBPANEL 1</t>
  </si>
  <si>
    <t>604-ASI-009 -  SHALLOW-BED SUBPANEL 2</t>
  </si>
  <si>
    <t>604-ASI-001 - DRYING AIR BODY SUB-SUBASSEMBLY</t>
  </si>
  <si>
    <t>Drying Air Body Sub-subassembly</t>
  </si>
  <si>
    <t>605-ASI-003</t>
  </si>
  <si>
    <t>605-ASI-004</t>
  </si>
  <si>
    <t>605-ASI-005</t>
  </si>
  <si>
    <t>605-ASI-006</t>
  </si>
  <si>
    <t>605-ASI-007</t>
  </si>
  <si>
    <t>605-ASI-008</t>
  </si>
  <si>
    <t>605-ASI-009</t>
  </si>
  <si>
    <t>605-ASI-010</t>
  </si>
  <si>
    <t>605-ASI-011</t>
  </si>
  <si>
    <t>605-ASI-012</t>
  </si>
  <si>
    <t>Dryer Unit Front Cover Assembly</t>
  </si>
  <si>
    <t>Dryer Unit Left Cover Assembly</t>
  </si>
  <si>
    <t>Dryer Unit Right Cover Assembly</t>
  </si>
  <si>
    <t>Dryer Unit Chimney Assembly</t>
  </si>
  <si>
    <t>Dryer Unit Main Frame Assembly</t>
  </si>
  <si>
    <t>Furnace Grate Assembly</t>
  </si>
  <si>
    <t xml:space="preserve">12" Exhaust Fan Scroll Assembly </t>
  </si>
  <si>
    <t>12" Exhaust Fan Assembly</t>
  </si>
  <si>
    <t xml:space="preserve">Dryer Unit Bottom Cover Assembly </t>
  </si>
  <si>
    <t xml:space="preserve">Dryer Unit Top Cover </t>
  </si>
  <si>
    <t>604-ASI-002 - 18 IN PRIMARY FAN ASSEMBLY</t>
  </si>
  <si>
    <t>605-ASI-013</t>
  </si>
  <si>
    <t>18" Primary Fan Shaft</t>
  </si>
  <si>
    <t>18" Primary Fan Blade</t>
  </si>
  <si>
    <t>18" Primary Fan Hub Assembly</t>
  </si>
  <si>
    <t>18" Primary Fan Protective Ring</t>
  </si>
  <si>
    <t>18" Primary Fan Removable Member</t>
  </si>
  <si>
    <t>P 204 Bearing Unit</t>
  </si>
  <si>
    <t>M12 Hex Bolt - 35 mm</t>
  </si>
  <si>
    <t>M 12 Plain Washer</t>
  </si>
  <si>
    <t>604-ASI-004 - AIRFLOW INDICATOR ASSEMBLY</t>
  </si>
  <si>
    <t>Airflow Indicator Protection</t>
  </si>
  <si>
    <t>Airflow Indicator Needle</t>
  </si>
  <si>
    <t>Airflow Indicator Plate</t>
  </si>
  <si>
    <t>Airflow Indicator Needle Stop</t>
  </si>
  <si>
    <t xml:space="preserve">Heat Exchanger (HX) Panel </t>
  </si>
  <si>
    <t>806-ASI-002</t>
  </si>
  <si>
    <t>5mm Diameter Blind Rivets  -  15.5 mm</t>
  </si>
  <si>
    <t>Shallow-Bed Panel Frame Member 1</t>
  </si>
  <si>
    <t>Shallow-Bed Panel Frame Member 2</t>
  </si>
  <si>
    <t>Shallow-Bed Panel Frame Member 3</t>
  </si>
  <si>
    <t>Shallow-Bed Panel Frame Member 4</t>
  </si>
  <si>
    <t>Shallow-Bed Panel Mesh Frame 1</t>
  </si>
  <si>
    <t>Shallow-Bed Panel Mesh Frame 2</t>
  </si>
  <si>
    <t>Shallow-Bed Panel Cross Member 1</t>
  </si>
  <si>
    <t>Shallow-Bed Panel Cross Member 2</t>
  </si>
  <si>
    <t>Shallow-Bed Panel Corner Protection</t>
  </si>
  <si>
    <t>Shallow-Bed Panel Mesh</t>
  </si>
  <si>
    <t>Shallow-Bed Panel Weld Mesh</t>
  </si>
  <si>
    <t>Shallow-Bed Panel Frame Member 5</t>
  </si>
  <si>
    <t>Shallow-Bed Panel Frame Member 6</t>
  </si>
  <si>
    <t>Shallow-Bed Panel Frame Member 7</t>
  </si>
  <si>
    <t>800-ASI-047</t>
  </si>
  <si>
    <t>800-ASI-048</t>
  </si>
  <si>
    <t>605-ASI-001 - DRYER UNIT FRONT COVER ASSEMBLY</t>
  </si>
  <si>
    <t>605-ASI-002 - DRYER UNIT LEFT COVER ASSEMBLY</t>
  </si>
  <si>
    <t>605-ASI-003 - DRYER UNIT RIGHT COVER ASSEMBLY</t>
  </si>
  <si>
    <t>605-ASI-004 - DRYER UNIT CHIMNEY ASSEMBLY</t>
  </si>
  <si>
    <t>605-ASI-005 - DRYER UNIT MAIN FRAME ASSEMBLY</t>
  </si>
  <si>
    <t>605-ASI-009 - FURNACE GRATE  ASSEMBLY</t>
  </si>
  <si>
    <t>605-ASI-010 - 12 IN EXHAUST FAN SCROLL ASSEMBLY</t>
  </si>
  <si>
    <t>605-ASI-011 - 12 IN EXHAUST FAN ASSEMBLY</t>
  </si>
  <si>
    <t>605-ASI-012 - DRYER UNIT BOTTOM COVER ASSEMBLY</t>
  </si>
  <si>
    <t>605-ASI-013 -  18 IN PRIMARY FAN HUB ASSEMBLY</t>
  </si>
  <si>
    <t>F 204 Bearing Unit</t>
  </si>
  <si>
    <t>M12 Hex Bolt - 25 mm</t>
  </si>
  <si>
    <t>Grease Nipple Protective Member</t>
  </si>
  <si>
    <t>Drying Unit Front Cover Plate</t>
  </si>
  <si>
    <t>Removable HX Main Panel Frame Member</t>
  </si>
  <si>
    <t>800-ASI-049</t>
  </si>
  <si>
    <t>Drying Unit Left Cover Plate</t>
  </si>
  <si>
    <t>Transportation Handle Support Member</t>
  </si>
  <si>
    <t xml:space="preserve">Sixth Level                Subassembly </t>
  </si>
  <si>
    <t>606-ASI-001</t>
  </si>
  <si>
    <t>Ash Cleanout Door Assembly</t>
  </si>
  <si>
    <t>Ash Cleanout Door Catch</t>
  </si>
  <si>
    <t>800-ASI-050</t>
  </si>
  <si>
    <t>Drying Unit Right Cover Plate</t>
  </si>
  <si>
    <t>Ash Cleanout Door Hinge Receiver</t>
  </si>
  <si>
    <t>800-ASI-051</t>
  </si>
  <si>
    <t>800-ASI-052</t>
  </si>
  <si>
    <t>Engine Mount Connecting Pin Bracket 1</t>
  </si>
  <si>
    <t>Engine Mount Connecting Pin Bracket 2</t>
  </si>
  <si>
    <t>800-ASI-053</t>
  </si>
  <si>
    <t>800-ASI-054</t>
  </si>
  <si>
    <t>800-ASI-055</t>
  </si>
  <si>
    <t>Chimney Support Member 2</t>
  </si>
  <si>
    <t>Cob Drying Basket Support Member</t>
  </si>
  <si>
    <t>Drying Unit Chimney Plate</t>
  </si>
  <si>
    <t>Chimney Support Frame Member 1</t>
  </si>
  <si>
    <t>800-ASI-056</t>
  </si>
  <si>
    <t>800-ASI-057</t>
  </si>
  <si>
    <t>800-ASI-058</t>
  </si>
  <si>
    <t>800-ASI-059</t>
  </si>
  <si>
    <t>800-ASI-060</t>
  </si>
  <si>
    <t>800-ASI-061</t>
  </si>
  <si>
    <t>800-ASI-062</t>
  </si>
  <si>
    <t>800-ASI-063</t>
  </si>
  <si>
    <t>Main Frame Horizontal Member 1</t>
  </si>
  <si>
    <t>Main Frame Horizontal Member 2</t>
  </si>
  <si>
    <t>800-ASI-064</t>
  </si>
  <si>
    <t>Furnace Seal Frame Member 1</t>
  </si>
  <si>
    <t>Furnace Seal Frame Member 2</t>
  </si>
  <si>
    <t>Main Frame Horizontal Member 3</t>
  </si>
  <si>
    <t>Main Frame Horizontal Member 4</t>
  </si>
  <si>
    <t>Chimney Seal Frame Member 1</t>
  </si>
  <si>
    <t>Chimney Seal Frame Member 2</t>
  </si>
  <si>
    <t xml:space="preserve">Main Frame Vertical Member </t>
  </si>
  <si>
    <t>Lubricating Nipple</t>
  </si>
  <si>
    <t>800-ASI-065</t>
  </si>
  <si>
    <t>800-ASI-066</t>
  </si>
  <si>
    <t>800-ASI-067</t>
  </si>
  <si>
    <t>P 204 Lubrication Extension</t>
  </si>
  <si>
    <t>18" Primary Fan Support Member</t>
  </si>
  <si>
    <t xml:space="preserve">HX Primary Fan Horizontal Frame Member </t>
  </si>
  <si>
    <t xml:space="preserve">HX Primary Fan Vertical Frame Member </t>
  </si>
  <si>
    <t>18" Primary Fan Scroll</t>
  </si>
  <si>
    <t>800-ASI-068</t>
  </si>
  <si>
    <t>800-ASI-069</t>
  </si>
  <si>
    <t>800-ASI-070</t>
  </si>
  <si>
    <t>800-ASI-071</t>
  </si>
  <si>
    <t>800-ASI-072</t>
  </si>
  <si>
    <t>800-ASI-073</t>
  </si>
  <si>
    <t>Chimney Hinge Support Member</t>
  </si>
  <si>
    <t>800-ASI-074</t>
  </si>
  <si>
    <t>800-ASI-075</t>
  </si>
  <si>
    <t>800-ASI-076</t>
  </si>
  <si>
    <t>800-ASI-077</t>
  </si>
  <si>
    <t>800-ASI-078</t>
  </si>
  <si>
    <t>800-ASI-079</t>
  </si>
  <si>
    <t>Furnace Grate Support Member 1</t>
  </si>
  <si>
    <t>Furnace Grate Support Member 2</t>
  </si>
  <si>
    <t>Furnace Grate Support Member 3</t>
  </si>
  <si>
    <t>Furnace Main Grate  Member</t>
  </si>
  <si>
    <t>Furnace Grate Side Member</t>
  </si>
  <si>
    <t>Furnace Grate Plate</t>
  </si>
  <si>
    <t>Furnace Grate Bottom Member</t>
  </si>
  <si>
    <t>800-ASI-080</t>
  </si>
  <si>
    <t>800-ASI-081</t>
  </si>
  <si>
    <t>12" Exhaust Fan Scroll</t>
  </si>
  <si>
    <t>Exhaust Gas Vein Plate</t>
  </si>
  <si>
    <t>12" Exhaust Fan Scroll Support Plate</t>
  </si>
  <si>
    <t>12" Exhaust  Fan Hub Assembly</t>
  </si>
  <si>
    <t>12" Exhaust  Fan Shaft</t>
  </si>
  <si>
    <t>12" Exhaust  Fan Blade</t>
  </si>
  <si>
    <t>606-ASI-002</t>
  </si>
  <si>
    <t>800-ASI-082</t>
  </si>
  <si>
    <t>Drying Unit Body Foot Member</t>
  </si>
  <si>
    <t>Drying Unit Bottom Cover Plate</t>
  </si>
  <si>
    <t>800-ASI-083</t>
  </si>
  <si>
    <t xml:space="preserve">M 20 Plain Washer </t>
  </si>
  <si>
    <t>18" Primary Fan Hub Member</t>
  </si>
  <si>
    <t xml:space="preserve">Lubrication Tube </t>
  </si>
  <si>
    <t>606-ASI-003</t>
  </si>
  <si>
    <t>606-ASI-001 - ASH CLEANOUT DOOR ASSEMBLY</t>
  </si>
  <si>
    <t>606-ASI-002 - P 204 LUBRICATION EXTENSION</t>
  </si>
  <si>
    <t>606-ASI-003 - 12 IN EXHAUST FAN HUB ASSEMBLY</t>
  </si>
  <si>
    <t>800-ASI-084</t>
  </si>
  <si>
    <t>800-ASI-085</t>
  </si>
  <si>
    <t>801-ASI-027</t>
  </si>
  <si>
    <t>M 8 Hex Nut</t>
  </si>
  <si>
    <t>M 8 Spring Washer</t>
  </si>
  <si>
    <t>Ash Cleanout Door Latch</t>
  </si>
  <si>
    <t>Ash Cleanout Door Hinge</t>
  </si>
  <si>
    <t>Ash Cleanout Door Plate</t>
  </si>
  <si>
    <t>M 6 Hex Jam Nut</t>
  </si>
  <si>
    <t>M 8 Hex Bolt - 20 mm</t>
  </si>
  <si>
    <t>M 6 Hex Bolt - 10 mm</t>
  </si>
  <si>
    <t>12" Exhaust Fan Hub Member</t>
  </si>
  <si>
    <t>800-ASI-086</t>
  </si>
  <si>
    <t>706-ASI-005</t>
  </si>
  <si>
    <t>M10 Hex Bolt - 35 mm</t>
  </si>
  <si>
    <t>Major Components Cost Estimate</t>
  </si>
  <si>
    <t>Custom fabrication material cost breakdown</t>
  </si>
  <si>
    <t>1/4" Galvanized steel coffee mesh (4) x 3’ x 3’</t>
  </si>
  <si>
    <t>1” Mild steel shaft</t>
  </si>
  <si>
    <t>PVC Canvas Plenum &amp; Rainfly</t>
  </si>
  <si>
    <t>Total Material Cost</t>
  </si>
  <si>
    <r>
      <t>Off-the-shelf and outsourced component cost breakdown</t>
    </r>
    <r>
      <rPr>
        <sz val="14"/>
        <color rgb="FF000000"/>
        <rFont val="Times New Roman"/>
        <family val="1"/>
      </rPr>
      <t> </t>
    </r>
  </si>
  <si>
    <t>Material Costs</t>
  </si>
  <si>
    <t xml:space="preserve">Ksh                                     </t>
  </si>
  <si>
    <t>Informal Fabrication Sector Production Cost Estimate (Local Jua Kali)</t>
  </si>
  <si>
    <t>Total Length (ft)</t>
  </si>
  <si>
    <t>1"  x 1" x 1/8" Mild steel 20’ angle iron</t>
  </si>
  <si>
    <t>1 1/2" x 1 1/2" x 1/8" Mild steel 20’ angle iron</t>
  </si>
  <si>
    <t>1 1/2" x 1/8" Mild steel 20’ flat bar</t>
  </si>
  <si>
    <t>3/4" x 1/4" Mild steel 20’ flat bar</t>
  </si>
  <si>
    <t>2" x 1/4" Mild steel 20’ flat bar</t>
  </si>
  <si>
    <t xml:space="preserve">Pulleys </t>
  </si>
  <si>
    <t xml:space="preserve">Bearings </t>
  </si>
  <si>
    <t>4" Type A with a 1" bore</t>
  </si>
  <si>
    <t>3" Type A with a 1" bore</t>
  </si>
  <si>
    <t>350/m</t>
  </si>
  <si>
    <t>700/m</t>
  </si>
  <si>
    <t>1500/m</t>
  </si>
  <si>
    <t>4" Door Hinges (Heavy Gage)</t>
  </si>
  <si>
    <t xml:space="preserve">Fasteners </t>
  </si>
  <si>
    <t xml:space="preserve">Raincoat </t>
  </si>
  <si>
    <t xml:space="preserve">Canvas </t>
  </si>
  <si>
    <t xml:space="preserve">P shipping  </t>
  </si>
  <si>
    <t xml:space="preserve">PVC </t>
  </si>
  <si>
    <t>Qty</t>
  </si>
  <si>
    <t>Finish</t>
  </si>
  <si>
    <t>Painted</t>
  </si>
  <si>
    <t>Length - A 70</t>
  </si>
  <si>
    <t>3/4 x 3/4 x 1/8 Square Tube</t>
  </si>
  <si>
    <t>Removable Heat Exchanger (HX) Panel</t>
  </si>
  <si>
    <t>To operate @ RPM 1400</t>
  </si>
  <si>
    <t xml:space="preserve">4" Type A Pulley </t>
  </si>
  <si>
    <t>3/4" Bore</t>
  </si>
  <si>
    <t xml:space="preserve">18 Gauge (1.2 mm) Mild Steel Sheet </t>
  </si>
  <si>
    <t>3" Door Hinge</t>
  </si>
  <si>
    <t>P Shipping Material</t>
  </si>
  <si>
    <t>PVC</t>
  </si>
  <si>
    <t xml:space="preserve">Heavy Duty PVC </t>
  </si>
  <si>
    <t>Cotton</t>
  </si>
  <si>
    <t>Cotton Canvas</t>
  </si>
  <si>
    <t xml:space="preserve">Plenum Perimeter Rope </t>
  </si>
  <si>
    <t>8mm Nylon Rope</t>
  </si>
  <si>
    <t>Raincoat Material</t>
  </si>
  <si>
    <t>000-ASI-001 BILL OF MATERIALS (BOM) - PORTABLE SHALLOW-BED BATCH DRYER - 01/15/2016 - PAGE 2 OF 6</t>
  </si>
  <si>
    <t>603-ASI-002 - REMOVABLE HEAT EXCHANGER (HX) PANEL</t>
  </si>
  <si>
    <t>3/4 x 1/8 Flat Bar</t>
  </si>
  <si>
    <t>1 1/2 x 1 1/2 x 1/4 Angle Iron</t>
  </si>
  <si>
    <t>1 x 1/4 Flat Bar</t>
  </si>
  <si>
    <t>1 x 1  x 1/8 Angle Iron</t>
  </si>
  <si>
    <t>Duct Connection Ring</t>
  </si>
  <si>
    <t>Wood</t>
  </si>
  <si>
    <t>1" Wooden Peg</t>
  </si>
  <si>
    <t>Shallow-Bed Collapsible Sub frame 1</t>
  </si>
  <si>
    <t>Shallow-Bed Collapsible Sub frame 2</t>
  </si>
  <si>
    <t xml:space="preserve">1 3/4 x 1/2 </t>
  </si>
  <si>
    <t>Vertical Center Post Member</t>
  </si>
  <si>
    <t>1 x 1  x 1/8 Square Tube</t>
  </si>
  <si>
    <t>Vertical Center Post Cap</t>
  </si>
  <si>
    <t xml:space="preserve">Heavy Gauge </t>
  </si>
  <si>
    <t>603-ASI-011 -  COLLAPSIBLE PANEL WITH OVERLAP</t>
  </si>
  <si>
    <t>1 1/2 x 1/8 Flat Bar</t>
  </si>
  <si>
    <t>Purchased or Custom</t>
  </si>
  <si>
    <t>Cotton/Canvas</t>
  </si>
  <si>
    <t>000-ASI-001 BILL OF MATERIALS (BOM) - PORTABLE SHALLOW-BED BATCH DRYER - 01/15/2016 - PAGE 3 OF 6</t>
  </si>
  <si>
    <t>HX 18" Primary Fan Divider Assembly</t>
  </si>
  <si>
    <t>Furnace HX Divider Assembly</t>
  </si>
  <si>
    <t>HX Exhaust Divider Assembly</t>
  </si>
  <si>
    <t xml:space="preserve">3" Type A Pulley </t>
  </si>
  <si>
    <t>Coned Type A</t>
  </si>
  <si>
    <t>3/4" Shaft</t>
  </si>
  <si>
    <t xml:space="preserve">14 Gauge (2 mm) Mild Steel Sheet </t>
  </si>
  <si>
    <t>2" ID Pipe</t>
  </si>
  <si>
    <t>6mm Round Bar</t>
  </si>
  <si>
    <t>8 mm Pipe</t>
  </si>
  <si>
    <t>M6 Washer</t>
  </si>
  <si>
    <t>604-ASI-006 - SHALLOW-BED COLLAPSIBLE SUB FRAME 1</t>
  </si>
  <si>
    <t>Shallow-Bed Sub frame 1 Horizontal Member</t>
  </si>
  <si>
    <t>Shallow-Bed Sub frame Vertical Member</t>
  </si>
  <si>
    <t>2 x 1  x 1/8 Square Tube</t>
  </si>
  <si>
    <t>Shallow-Bed Sub frame Diagonal Member</t>
  </si>
  <si>
    <t>3 x 1  x 1/8 Square Tube</t>
  </si>
  <si>
    <t>Shallow-Bed Sub frame Connecting Pin</t>
  </si>
  <si>
    <t>604-ASI-007 - SHALLOW-BED COLLAPSIBLE SUB FRAME 2</t>
  </si>
  <si>
    <t>Shallow-Bed Sub frame 2 Horizontal Member</t>
  </si>
  <si>
    <t>Shallow-Bed Sub frame 2 Vertical l Member 1</t>
  </si>
  <si>
    <t>Shallow-Bed Sub frame 2 Vertical l Member 2</t>
  </si>
  <si>
    <t>Shallow-Bed Sub frame Connecting Plate 1</t>
  </si>
  <si>
    <t>2" x 1/4 Flat Bar</t>
  </si>
  <si>
    <t>Shallow-Bed Sub frame Connecting Plate 2</t>
  </si>
  <si>
    <t>Shallow-Bed Sub frame Sidewall Clip</t>
  </si>
  <si>
    <t>000-ASI-001 BILL OF MATERIALS (BOM) - PORTABLE SHALLOW-BED BATCH DRYER - 01/15/2016 - PAGE 4 OF 6</t>
  </si>
  <si>
    <t>1 1/2 x 1 1/2 x 1/8 Angle Iron</t>
  </si>
  <si>
    <t>1 x 1 x 1/8 Angle Iron</t>
  </si>
  <si>
    <t>1 3/4 x 1/2</t>
  </si>
  <si>
    <t>000-ASI-001 BILL OF MATERIALS (BOM) - PORTABLE SHALLOW-BED BATCH DRYER - 01/15/2016 - PAGE 5 OF 6</t>
  </si>
  <si>
    <t>Purchased/   Custom</t>
  </si>
  <si>
    <t>3/4 x 1/4 Flat Bar</t>
  </si>
  <si>
    <t>605-ASI-006 - HX 18 IN PRIMARY FAN DIVIDER ASSEMBLY</t>
  </si>
  <si>
    <t>HX Primary Fan Divider Plate</t>
  </si>
  <si>
    <t>605-ASI-007 - FURNACE HX DIVIDER ASSEMBLY</t>
  </si>
  <si>
    <t>HX Furnace/Exhaust Divider Vertical Frame Member</t>
  </si>
  <si>
    <t>HX Furnace/Exhaust Divider Horizontal Frame Member</t>
  </si>
  <si>
    <t>HX Furnace Seal Vertical Frame Member 1</t>
  </si>
  <si>
    <t>HX Furnace Seal Vertical Frame Member 2</t>
  </si>
  <si>
    <t>HX Furnace/Exhaust Seal Horizontal Frame Member</t>
  </si>
  <si>
    <t>HX Furnace/Exhaust  Divider Plate</t>
  </si>
  <si>
    <t>605-ASI-008 - HX EXHAUST  DIVIDER ASSEMBLY</t>
  </si>
  <si>
    <t>Exhaust Divider Horizontal Frame Member</t>
  </si>
  <si>
    <t>000-ASI-001 BILL OF MATERIALS (BOM) - PORTABLE SHALLOW-BED BATCH DRYER - 01/15/2016 - PAGE 6 OF 6</t>
  </si>
  <si>
    <t>6 mm Round Bar</t>
  </si>
  <si>
    <t>P 204 Bearing Unit Without Grease Nipple</t>
  </si>
  <si>
    <t>3/4" x 3/4" x 18 Gauge Mild steel 20’ square tube</t>
  </si>
  <si>
    <t>10 mm Mild steel 40’ round bar</t>
  </si>
  <si>
    <t>Heavy gauge weld mesh (4’ x 8’)</t>
  </si>
  <si>
    <t xml:space="preserve">3/4" bushes </t>
  </si>
  <si>
    <t>16 mm Mild steel 5' round bar</t>
  </si>
  <si>
    <t>2" Mild steel pipe 5'</t>
  </si>
  <si>
    <t>2" OD 1" ID washer</t>
  </si>
  <si>
    <t>3/4" x 1/8" Mild steel 20’ flat bar</t>
  </si>
  <si>
    <t>4" Type A with a 20mm bore</t>
  </si>
  <si>
    <t>F205 bearing block (1" shaft, 4 holes)</t>
  </si>
  <si>
    <t>P205 bearing block (1" shaft, 2 holes)</t>
  </si>
  <si>
    <t>6.5 HP 4-STROKE single cylinder, air cooled petrol engine</t>
  </si>
  <si>
    <t>70" Type A v-belt</t>
  </si>
  <si>
    <t>5mm Pop Rivets  -  1/2" length</t>
  </si>
  <si>
    <t xml:space="preserve">18 Gauge Expanded Metal (4' x 8') </t>
  </si>
  <si>
    <t>6 mm Mild steel 40’ round bar</t>
  </si>
  <si>
    <t>Packet</t>
  </si>
  <si>
    <t>13"</t>
  </si>
  <si>
    <t>Consumables</t>
  </si>
  <si>
    <t>Welding Rods</t>
  </si>
  <si>
    <t>Paint</t>
  </si>
  <si>
    <t>Liters</t>
  </si>
  <si>
    <t>150⁰C Grease</t>
  </si>
  <si>
    <t>3" Door Hinges (Light Gage)</t>
  </si>
  <si>
    <t>Hacksaw blades</t>
  </si>
  <si>
    <t>Packets</t>
  </si>
  <si>
    <t>A 70</t>
  </si>
  <si>
    <t>9"Grinder Cutting Disc</t>
  </si>
  <si>
    <t>9"Grinder Grinding Disc</t>
  </si>
  <si>
    <t>Paint Thinner</t>
  </si>
  <si>
    <t>Total Material Transportation Cost</t>
  </si>
  <si>
    <t>% Difference</t>
  </si>
  <si>
    <t>14 Gauge Mild steel 4’ x 8’ sheet (Black sheet)</t>
  </si>
  <si>
    <t>18 Gauge Mild steel 4’ x 8’ sheet (Black sheet)</t>
  </si>
  <si>
    <t>1" x 1" 18 Gauge Mild steel 20’ square tube</t>
  </si>
  <si>
    <t>Lubrication Tube (Mild Steel Car Break line) &amp; Nipple</t>
  </si>
  <si>
    <t>Days</t>
  </si>
  <si>
    <t>Average Cost increase</t>
  </si>
  <si>
    <t>s</t>
  </si>
  <si>
    <t>Unit Price in Country X (Currency)</t>
  </si>
  <si>
    <t>Total Material Cost in Country X (Currency)</t>
  </si>
  <si>
    <t>Currency/Day</t>
  </si>
  <si>
    <t>Cost (Currency X)</t>
  </si>
  <si>
    <t>000-ASI-001 BILL OF MATERIALS (BOM) - EASYDRY M500 PORTABLE MAIZE DRYER - PAGE 1 OF 6</t>
  </si>
  <si>
    <t>Profit (20% of material and labor cost)</t>
  </si>
  <si>
    <t>Total Country X Cost (Country X Currrency) in USD</t>
  </si>
  <si>
    <t>Unit Price in Nanyuki, Kenya (USD)</t>
  </si>
  <si>
    <t>Total Material Cost in Nanyuki, Kenya (USD)</t>
  </si>
  <si>
    <t>USD/Day</t>
  </si>
  <si>
    <t>Cost (USD)</t>
  </si>
  <si>
    <t>Exchange Rate (USD to Currency X)</t>
  </si>
  <si>
    <t>Total Manufacturing Cost (20% Profit) - Regular Schedule</t>
  </si>
  <si>
    <t>Labor (estimated at 2 people @ 7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</si>
</sst>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25">
    <font>
      <sz val="10"/>
      <name val="Arial"/>
    </font>
    <font>
      <sz val="8"/>
      <name val="Verdana"/>
      <family val="2"/>
    </font>
    <font>
      <b/>
      <u/>
      <sz val="19.2"/>
      <color rgb="FF000000"/>
      <name val="Arial"/>
      <family val="2"/>
    </font>
    <font>
      <sz val="10"/>
      <color rgb="FF000000"/>
      <name val="Arial"/>
      <family val="2"/>
    </font>
    <font>
      <sz val="14.4"/>
      <color rgb="FF000000"/>
      <name val="Arial"/>
      <family val="2"/>
    </font>
    <font>
      <b/>
      <u/>
      <sz val="14.4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2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43" fontId="20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6">
    <xf numFmtId="0" fontId="0" fillId="0" borderId="0" xfId="0" applyProtection="1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0" borderId="0" xfId="0" applyFont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4" fillId="0" borderId="2" xfId="0" applyFont="1" applyBorder="1" applyAlignment="1"/>
    <xf numFmtId="0" fontId="9" fillId="0" borderId="0" xfId="0" applyFont="1" applyProtection="1"/>
    <xf numFmtId="0" fontId="9" fillId="0" borderId="1" xfId="0" applyFont="1" applyBorder="1" applyProtection="1"/>
    <xf numFmtId="0" fontId="9" fillId="0" borderId="0" xfId="0" applyFont="1" applyFill="1" applyProtection="1"/>
    <xf numFmtId="0" fontId="9" fillId="0" borderId="1" xfId="0" applyFont="1" applyFill="1" applyBorder="1" applyProtection="1"/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Border="1" applyProtection="1"/>
    <xf numFmtId="0" fontId="10" fillId="0" borderId="1" xfId="0" applyFont="1" applyFill="1" applyBorder="1" applyProtection="1"/>
    <xf numFmtId="0" fontId="12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4" fillId="0" borderId="9" xfId="0" applyFont="1" applyFill="1" applyBorder="1" applyAlignment="1" applyProtection="1">
      <alignment horizontal="center" vertical="center"/>
    </xf>
    <xf numFmtId="4" fontId="14" fillId="0" borderId="9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0" fontId="14" fillId="0" borderId="1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4" fontId="14" fillId="0" borderId="14" xfId="0" applyNumberFormat="1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vertical="center" wrapText="1"/>
    </xf>
    <xf numFmtId="3" fontId="15" fillId="0" borderId="14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vertical="center" wrapText="1"/>
    </xf>
    <xf numFmtId="0" fontId="16" fillId="0" borderId="6" xfId="0" applyFont="1" applyFill="1" applyBorder="1" applyAlignment="1" applyProtection="1">
      <alignment horizontal="center" vertical="center"/>
    </xf>
    <xf numFmtId="4" fontId="16" fillId="0" borderId="6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7" fillId="0" borderId="4" xfId="0" applyFont="1" applyFill="1" applyBorder="1" applyProtection="1"/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Protection="1"/>
    <xf numFmtId="0" fontId="16" fillId="0" borderId="6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vertical="center" wrapText="1"/>
    </xf>
    <xf numFmtId="4" fontId="15" fillId="0" borderId="9" xfId="0" applyNumberFormat="1" applyFont="1" applyFill="1" applyBorder="1" applyAlignment="1" applyProtection="1">
      <alignment horizontal="center" vertical="center"/>
    </xf>
    <xf numFmtId="4" fontId="15" fillId="0" borderId="1" xfId="0" applyNumberFormat="1" applyFont="1" applyFill="1" applyBorder="1" applyAlignment="1" applyProtection="1">
      <alignment horizontal="center" vertical="center"/>
    </xf>
    <xf numFmtId="4" fontId="15" fillId="0" borderId="14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/>
    <xf numFmtId="0" fontId="14" fillId="0" borderId="16" xfId="0" applyFont="1" applyFill="1" applyBorder="1" applyAlignment="1" applyProtection="1">
      <alignment horizontal="center" vertical="center"/>
    </xf>
    <xf numFmtId="4" fontId="15" fillId="0" borderId="16" xfId="0" applyNumberFormat="1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vertical="center" wrapText="1"/>
    </xf>
    <xf numFmtId="0" fontId="13" fillId="0" borderId="0" xfId="0" applyFont="1" applyFill="1" applyProtection="1"/>
    <xf numFmtId="0" fontId="16" fillId="0" borderId="8" xfId="0" applyFont="1" applyFill="1" applyBorder="1" applyAlignment="1" applyProtection="1">
      <alignment vertical="center" wrapText="1"/>
    </xf>
    <xf numFmtId="0" fontId="16" fillId="0" borderId="9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vertical="center" wrapText="1"/>
    </xf>
    <xf numFmtId="3" fontId="15" fillId="0" borderId="9" xfId="0" applyNumberFormat="1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left" vertical="center" wrapText="1"/>
    </xf>
    <xf numFmtId="0" fontId="14" fillId="0" borderId="13" xfId="0" applyFont="1" applyFill="1" applyBorder="1" applyAlignment="1" applyProtection="1">
      <alignment vertical="center"/>
    </xf>
    <xf numFmtId="0" fontId="8" fillId="0" borderId="18" xfId="0" applyFont="1" applyFill="1" applyBorder="1" applyProtection="1"/>
    <xf numFmtId="0" fontId="11" fillId="3" borderId="19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Protection="1"/>
    <xf numFmtId="0" fontId="9" fillId="0" borderId="19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Protection="1"/>
    <xf numFmtId="0" fontId="9" fillId="0" borderId="20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4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9" fillId="0" borderId="24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4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wrapText="1"/>
    </xf>
    <xf numFmtId="0" fontId="13" fillId="2" borderId="3" xfId="0" applyFont="1" applyFill="1" applyBorder="1" applyAlignment="1" applyProtection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4" fontId="14" fillId="0" borderId="17" xfId="0" applyNumberFormat="1" applyFont="1" applyFill="1" applyBorder="1" applyAlignment="1" applyProtection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vertical="center" wrapText="1"/>
    </xf>
    <xf numFmtId="4" fontId="15" fillId="0" borderId="17" xfId="0" applyNumberFormat="1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vertical="center" wrapText="1"/>
    </xf>
    <xf numFmtId="10" fontId="14" fillId="0" borderId="10" xfId="0" applyNumberFormat="1" applyFont="1" applyFill="1" applyBorder="1" applyProtection="1"/>
    <xf numFmtId="10" fontId="14" fillId="0" borderId="12" xfId="0" applyNumberFormat="1" applyFont="1" applyFill="1" applyBorder="1" applyProtection="1"/>
    <xf numFmtId="10" fontId="14" fillId="0" borderId="15" xfId="0" applyNumberFormat="1" applyFont="1" applyFill="1" applyBorder="1" applyProtection="1"/>
    <xf numFmtId="10" fontId="14" fillId="0" borderId="25" xfId="0" applyNumberFormat="1" applyFont="1" applyFill="1" applyBorder="1" applyProtection="1"/>
    <xf numFmtId="10" fontId="14" fillId="0" borderId="34" xfId="0" applyNumberFormat="1" applyFont="1" applyFill="1" applyBorder="1" applyProtection="1"/>
    <xf numFmtId="4" fontId="13" fillId="0" borderId="27" xfId="0" applyNumberFormat="1" applyFont="1" applyFill="1" applyBorder="1" applyAlignment="1" applyProtection="1">
      <alignment horizontal="center" vertical="center"/>
    </xf>
    <xf numFmtId="4" fontId="14" fillId="0" borderId="28" xfId="0" applyNumberFormat="1" applyFont="1" applyFill="1" applyBorder="1" applyAlignment="1" applyProtection="1">
      <alignment horizontal="center" vertical="center"/>
    </xf>
    <xf numFmtId="4" fontId="14" fillId="0" borderId="29" xfId="0" applyNumberFormat="1" applyFont="1" applyFill="1" applyBorder="1" applyAlignment="1" applyProtection="1">
      <alignment horizontal="center" vertical="center"/>
    </xf>
    <xf numFmtId="10" fontId="13" fillId="0" borderId="34" xfId="0" applyNumberFormat="1" applyFont="1" applyFill="1" applyBorder="1" applyProtection="1"/>
    <xf numFmtId="43" fontId="14" fillId="0" borderId="11" xfId="1" applyFont="1" applyFill="1" applyBorder="1" applyProtection="1"/>
    <xf numFmtId="43" fontId="14" fillId="0" borderId="13" xfId="1" applyFont="1" applyFill="1" applyBorder="1" applyProtection="1"/>
    <xf numFmtId="43" fontId="13" fillId="2" borderId="3" xfId="1" applyFont="1" applyFill="1" applyBorder="1" applyAlignment="1" applyProtection="1">
      <alignment horizontal="center" vertical="center" wrapText="1"/>
    </xf>
    <xf numFmtId="43" fontId="14" fillId="0" borderId="8" xfId="1" applyFont="1" applyFill="1" applyBorder="1" applyProtection="1"/>
    <xf numFmtId="43" fontId="14" fillId="0" borderId="33" xfId="1" applyFont="1" applyFill="1" applyBorder="1" applyProtection="1"/>
    <xf numFmtId="43" fontId="14" fillId="0" borderId="30" xfId="1" applyFont="1" applyFill="1" applyBorder="1" applyProtection="1"/>
    <xf numFmtId="43" fontId="14" fillId="0" borderId="32" xfId="1" applyFont="1" applyFill="1" applyBorder="1" applyProtection="1"/>
    <xf numFmtId="43" fontId="16" fillId="0" borderId="7" xfId="1" applyFont="1" applyFill="1" applyBorder="1" applyAlignment="1" applyProtection="1">
      <alignment horizontal="center" vertical="center"/>
    </xf>
    <xf numFmtId="43" fontId="17" fillId="0" borderId="7" xfId="1" applyFont="1" applyFill="1" applyBorder="1" applyAlignment="1" applyProtection="1">
      <alignment horizontal="center" vertical="center"/>
    </xf>
    <xf numFmtId="43" fontId="16" fillId="0" borderId="35" xfId="1" applyFont="1" applyFill="1" applyBorder="1" applyAlignment="1" applyProtection="1">
      <alignment horizontal="center" vertical="center" wrapText="1"/>
    </xf>
    <xf numFmtId="43" fontId="14" fillId="0" borderId="6" xfId="1" applyFont="1" applyFill="1" applyBorder="1" applyAlignment="1" applyProtection="1">
      <alignment horizontal="center" vertical="center"/>
    </xf>
    <xf numFmtId="43" fontId="17" fillId="0" borderId="0" xfId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4" fontId="17" fillId="0" borderId="0" xfId="0" applyNumberFormat="1" applyFont="1" applyAlignment="1" applyProtection="1">
      <alignment horizontal="center" vertical="center"/>
    </xf>
    <xf numFmtId="43" fontId="17" fillId="0" borderId="0" xfId="1" applyFont="1" applyAlignment="1" applyProtection="1">
      <alignment horizontal="center" vertical="center"/>
    </xf>
    <xf numFmtId="43" fontId="14" fillId="0" borderId="0" xfId="1" applyFont="1" applyProtection="1"/>
    <xf numFmtId="43" fontId="14" fillId="0" borderId="0" xfId="1" applyFont="1" applyFill="1" applyProtection="1"/>
    <xf numFmtId="10" fontId="14" fillId="0" borderId="0" xfId="0" applyNumberFormat="1" applyFont="1" applyFill="1" applyProtection="1"/>
    <xf numFmtId="43" fontId="14" fillId="0" borderId="18" xfId="1" applyFont="1" applyFill="1" applyBorder="1" applyProtection="1"/>
    <xf numFmtId="43" fontId="14" fillId="0" borderId="31" xfId="1" applyFont="1" applyFill="1" applyBorder="1" applyProtection="1"/>
    <xf numFmtId="0" fontId="13" fillId="0" borderId="32" xfId="0" applyFont="1" applyFill="1" applyBorder="1" applyAlignment="1" applyProtection="1">
      <alignment vertical="center" wrapText="1"/>
    </xf>
    <xf numFmtId="0" fontId="16" fillId="0" borderId="32" xfId="0" applyFont="1" applyFill="1" applyBorder="1" applyAlignment="1" applyProtection="1">
      <alignment vertical="center" wrapText="1"/>
    </xf>
    <xf numFmtId="3" fontId="15" fillId="0" borderId="17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Protection="1"/>
    <xf numFmtId="0" fontId="14" fillId="4" borderId="0" xfId="0" applyFont="1" applyFill="1" applyAlignment="1" applyProtection="1">
      <alignment horizontal="center" vertical="center"/>
    </xf>
    <xf numFmtId="3" fontId="21" fillId="4" borderId="1" xfId="0" applyNumberFormat="1" applyFont="1" applyFill="1" applyBorder="1" applyAlignment="1" applyProtection="1">
      <alignment horizontal="right" vertical="center"/>
    </xf>
    <xf numFmtId="3" fontId="14" fillId="4" borderId="1" xfId="0" applyNumberFormat="1" applyFont="1" applyFill="1" applyBorder="1" applyAlignment="1" applyProtection="1">
      <alignment horizontal="right" vertical="center"/>
    </xf>
    <xf numFmtId="3" fontId="15" fillId="4" borderId="1" xfId="0" applyNumberFormat="1" applyFont="1" applyFill="1" applyBorder="1" applyAlignment="1" applyProtection="1">
      <alignment horizontal="right" vertical="center"/>
    </xf>
    <xf numFmtId="43" fontId="14" fillId="4" borderId="1" xfId="1" applyFont="1" applyFill="1" applyBorder="1" applyAlignment="1" applyProtection="1">
      <alignment horizontal="right" vertical="center"/>
    </xf>
    <xf numFmtId="3" fontId="14" fillId="4" borderId="14" xfId="0" applyNumberFormat="1" applyFont="1" applyFill="1" applyBorder="1" applyAlignment="1" applyProtection="1">
      <alignment horizontal="right" vertical="center"/>
    </xf>
    <xf numFmtId="43" fontId="14" fillId="4" borderId="9" xfId="1" applyFont="1" applyFill="1" applyBorder="1" applyAlignment="1" applyProtection="1">
      <alignment horizontal="center" vertical="center"/>
    </xf>
    <xf numFmtId="3" fontId="14" fillId="4" borderId="1" xfId="2" applyNumberFormat="1" applyFont="1" applyFill="1" applyBorder="1" applyAlignment="1" applyProtection="1">
      <alignment horizontal="right"/>
    </xf>
    <xf numFmtId="3" fontId="14" fillId="4" borderId="1" xfId="2" applyNumberFormat="1" applyFont="1" applyFill="1" applyBorder="1" applyAlignment="1" applyProtection="1">
      <alignment horizontal="center"/>
    </xf>
    <xf numFmtId="43" fontId="13" fillId="4" borderId="8" xfId="1" applyFont="1" applyFill="1" applyBorder="1" applyAlignment="1" applyProtection="1">
      <alignment horizontal="center" vertical="center"/>
    </xf>
    <xf numFmtId="3" fontId="14" fillId="4" borderId="14" xfId="2" applyNumberFormat="1" applyFont="1" applyFill="1" applyBorder="1" applyAlignment="1" applyProtection="1">
      <alignment horizontal="center"/>
    </xf>
    <xf numFmtId="43" fontId="14" fillId="4" borderId="17" xfId="1" applyFont="1" applyFill="1" applyBorder="1" applyAlignment="1" applyProtection="1">
      <alignment horizontal="center" vertical="center"/>
    </xf>
    <xf numFmtId="3" fontId="14" fillId="4" borderId="28" xfId="2" applyNumberFormat="1" applyFont="1" applyFill="1" applyBorder="1" applyAlignment="1" applyProtection="1">
      <alignment horizontal="center"/>
    </xf>
    <xf numFmtId="43" fontId="14" fillId="4" borderId="1" xfId="1" applyFont="1" applyFill="1" applyBorder="1" applyAlignment="1" applyProtection="1">
      <alignment horizontal="center" vertical="center"/>
    </xf>
    <xf numFmtId="43" fontId="14" fillId="4" borderId="14" xfId="1" applyFont="1" applyFill="1" applyBorder="1" applyAlignment="1" applyProtection="1">
      <alignment horizontal="center" vertical="center"/>
    </xf>
    <xf numFmtId="43" fontId="14" fillId="4" borderId="17" xfId="1" applyFont="1" applyFill="1" applyBorder="1" applyAlignment="1" applyProtection="1">
      <alignment horizontal="right" vertical="center"/>
    </xf>
    <xf numFmtId="43" fontId="14" fillId="4" borderId="18" xfId="1" applyFont="1" applyFill="1" applyBorder="1" applyAlignment="1" applyProtection="1">
      <alignment horizontal="center"/>
    </xf>
    <xf numFmtId="43" fontId="14" fillId="4" borderId="16" xfId="1" applyFont="1" applyFill="1" applyBorder="1" applyAlignment="1" applyProtection="1">
      <alignment horizontal="center" vertical="center"/>
    </xf>
    <xf numFmtId="43" fontId="14" fillId="0" borderId="25" xfId="1" applyFont="1" applyFill="1" applyBorder="1" applyAlignment="1" applyProtection="1">
      <alignment horizontal="right" vertical="center"/>
    </xf>
    <xf numFmtId="43" fontId="14" fillId="0" borderId="12" xfId="1" applyFont="1" applyFill="1" applyBorder="1" applyAlignment="1" applyProtection="1">
      <alignment horizontal="right" vertical="center"/>
    </xf>
    <xf numFmtId="43" fontId="14" fillId="0" borderId="15" xfId="1" applyFont="1" applyFill="1" applyBorder="1" applyAlignment="1" applyProtection="1">
      <alignment horizontal="right" vertical="center"/>
    </xf>
    <xf numFmtId="43" fontId="14" fillId="0" borderId="10" xfId="1" applyFont="1" applyFill="1" applyBorder="1" applyAlignment="1" applyProtection="1">
      <alignment horizontal="center" vertical="center"/>
    </xf>
    <xf numFmtId="43" fontId="14" fillId="0" borderId="12" xfId="1" applyFont="1" applyFill="1" applyBorder="1" applyAlignment="1" applyProtection="1">
      <alignment horizontal="center" vertical="center"/>
    </xf>
    <xf numFmtId="43" fontId="13" fillId="0" borderId="10" xfId="1" applyFont="1" applyFill="1" applyBorder="1" applyAlignment="1" applyProtection="1">
      <alignment horizontal="center" vertical="center"/>
    </xf>
    <xf numFmtId="43" fontId="14" fillId="0" borderId="15" xfId="1" applyFont="1" applyFill="1" applyBorder="1" applyAlignment="1" applyProtection="1">
      <alignment horizontal="center" vertical="center"/>
    </xf>
    <xf numFmtId="43" fontId="14" fillId="0" borderId="25" xfId="1" applyFont="1" applyFill="1" applyBorder="1" applyAlignment="1" applyProtection="1">
      <alignment horizontal="center" vertical="center"/>
    </xf>
    <xf numFmtId="43" fontId="15" fillId="0" borderId="10" xfId="1" applyFont="1" applyFill="1" applyBorder="1" applyAlignment="1" applyProtection="1">
      <alignment horizontal="center" vertical="center"/>
    </xf>
    <xf numFmtId="43" fontId="15" fillId="0" borderId="25" xfId="1" applyFont="1" applyFill="1" applyBorder="1" applyAlignment="1" applyProtection="1">
      <alignment horizontal="center" vertical="center"/>
    </xf>
    <xf numFmtId="43" fontId="15" fillId="0" borderId="12" xfId="1" applyFont="1" applyFill="1" applyBorder="1" applyAlignment="1" applyProtection="1">
      <alignment horizontal="center" vertical="center"/>
    </xf>
    <xf numFmtId="43" fontId="15" fillId="0" borderId="26" xfId="1" applyFont="1" applyFill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43" fontId="14" fillId="0" borderId="37" xfId="1" applyFont="1" applyFill="1" applyBorder="1" applyProtection="1"/>
    <xf numFmtId="0" fontId="14" fillId="0" borderId="26" xfId="0" applyFont="1" applyFill="1" applyBorder="1" applyProtection="1"/>
    <xf numFmtId="10" fontId="14" fillId="0" borderId="7" xfId="0" applyNumberFormat="1" applyFont="1" applyFill="1" applyBorder="1" applyProtection="1"/>
    <xf numFmtId="43" fontId="13" fillId="0" borderId="3" xfId="1" applyFont="1" applyFill="1" applyBorder="1" applyProtection="1"/>
    <xf numFmtId="3" fontId="14" fillId="0" borderId="17" xfId="0" applyNumberFormat="1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2" fontId="14" fillId="0" borderId="14" xfId="0" applyNumberFormat="1" applyFont="1" applyFill="1" applyBorder="1" applyAlignment="1" applyProtection="1">
      <alignment horizontal="center" vertical="center"/>
    </xf>
    <xf numFmtId="2" fontId="15" fillId="0" borderId="9" xfId="0" applyNumberFormat="1" applyFont="1" applyFill="1" applyBorder="1" applyAlignment="1" applyProtection="1">
      <alignment horizontal="center" vertical="center"/>
    </xf>
    <xf numFmtId="2" fontId="15" fillId="0" borderId="28" xfId="0" applyNumberFormat="1" applyFont="1" applyFill="1" applyBorder="1" applyAlignment="1" applyProtection="1">
      <alignment horizontal="center" vertical="center"/>
    </xf>
    <xf numFmtId="2" fontId="15" fillId="0" borderId="29" xfId="0" applyNumberFormat="1" applyFont="1" applyFill="1" applyBorder="1" applyAlignment="1" applyProtection="1">
      <alignment horizontal="center" vertical="center"/>
    </xf>
    <xf numFmtId="2" fontId="15" fillId="0" borderId="14" xfId="0" applyNumberFormat="1" applyFont="1" applyFill="1" applyBorder="1" applyAlignment="1" applyProtection="1">
      <alignment horizontal="center" vertical="center"/>
    </xf>
    <xf numFmtId="43" fontId="14" fillId="0" borderId="8" xfId="1" applyFont="1" applyFill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/>
    </xf>
    <xf numFmtId="43" fontId="14" fillId="0" borderId="11" xfId="1" applyFont="1" applyFill="1" applyBorder="1" applyAlignment="1" applyProtection="1">
      <alignment horizontal="center"/>
    </xf>
    <xf numFmtId="10" fontId="14" fillId="0" borderId="12" xfId="0" applyNumberFormat="1" applyFont="1" applyFill="1" applyBorder="1" applyAlignment="1" applyProtection="1">
      <alignment horizontal="center"/>
    </xf>
    <xf numFmtId="43" fontId="14" fillId="0" borderId="13" xfId="1" applyFont="1" applyFill="1" applyBorder="1" applyAlignment="1" applyProtection="1">
      <alignment horizontal="center"/>
    </xf>
    <xf numFmtId="10" fontId="14" fillId="0" borderId="15" xfId="0" applyNumberFormat="1" applyFont="1" applyFill="1" applyBorder="1" applyAlignment="1" applyProtection="1">
      <alignment horizontal="center"/>
    </xf>
    <xf numFmtId="43" fontId="14" fillId="0" borderId="32" xfId="1" applyFont="1" applyFill="1" applyBorder="1" applyAlignment="1" applyProtection="1">
      <alignment horizontal="center"/>
    </xf>
    <xf numFmtId="10" fontId="14" fillId="0" borderId="25" xfId="0" applyNumberFormat="1" applyFont="1" applyFill="1" applyBorder="1" applyAlignment="1" applyProtection="1">
      <alignment horizontal="center"/>
    </xf>
    <xf numFmtId="165" fontId="16" fillId="0" borderId="6" xfId="0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</cellXfs>
  <cellStyles count="12">
    <cellStyle name="Comma" xfId="1" builtinId="3"/>
    <cellStyle name="Comma 2" xfId="3" xr:uid="{00000000-0005-0000-0000-000001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2" xr:uid="{00000000-0005-0000-0000-00000B000000}"/>
  </cellStyles>
  <dxfs count="0"/>
  <tableStyles count="0" defaultTableStyle="TableStyleMedium9" defaultPivotStyle="PivotStyleMedium4"/>
  <colors>
    <mruColors>
      <color rgb="FF726C67"/>
      <color rgb="FFFF88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466</xdr:row>
      <xdr:rowOff>0</xdr:rowOff>
    </xdr:from>
    <xdr:to>
      <xdr:col>11</xdr:col>
      <xdr:colOff>3120539</xdr:colOff>
      <xdr:row>466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123826</xdr:colOff>
      <xdr:row>371</xdr:row>
      <xdr:rowOff>180975</xdr:rowOff>
    </xdr:from>
    <xdr:to>
      <xdr:col>11</xdr:col>
      <xdr:colOff>1171576</xdr:colOff>
      <xdr:row>371</xdr:row>
      <xdr:rowOff>1162050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6576" y="41348025"/>
          <a:ext cx="1047750" cy="981075"/>
        </a:xfrm>
        <a:prstGeom prst="rect">
          <a:avLst/>
        </a:prstGeom>
      </xdr:spPr>
    </xdr:pic>
    <xdr:clientData/>
  </xdr:twoCellAnchor>
  <xdr:twoCellAnchor>
    <xdr:from>
      <xdr:col>11</xdr:col>
      <xdr:colOff>99332</xdr:colOff>
      <xdr:row>367</xdr:row>
      <xdr:rowOff>175533</xdr:rowOff>
    </xdr:from>
    <xdr:to>
      <xdr:col>11</xdr:col>
      <xdr:colOff>1265464</xdr:colOff>
      <xdr:row>367</xdr:row>
      <xdr:rowOff>1197429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1368" y="43174104"/>
          <a:ext cx="1166132" cy="102189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517</xdr:row>
      <xdr:rowOff>0</xdr:rowOff>
    </xdr:from>
    <xdr:to>
      <xdr:col>11</xdr:col>
      <xdr:colOff>3120539</xdr:colOff>
      <xdr:row>517</xdr:row>
      <xdr:rowOff>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0</xdr:colOff>
      <xdr:row>507</xdr:row>
      <xdr:rowOff>0</xdr:rowOff>
    </xdr:from>
    <xdr:to>
      <xdr:col>11</xdr:col>
      <xdr:colOff>3120539</xdr:colOff>
      <xdr:row>507</xdr:row>
      <xdr:rowOff>0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0</xdr:colOff>
      <xdr:row>493</xdr:row>
      <xdr:rowOff>0</xdr:rowOff>
    </xdr:from>
    <xdr:to>
      <xdr:col>11</xdr:col>
      <xdr:colOff>3120539</xdr:colOff>
      <xdr:row>493</xdr:row>
      <xdr:rowOff>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0</xdr:colOff>
      <xdr:row>493</xdr:row>
      <xdr:rowOff>0</xdr:rowOff>
    </xdr:from>
    <xdr:to>
      <xdr:col>11</xdr:col>
      <xdr:colOff>3120539</xdr:colOff>
      <xdr:row>493</xdr:row>
      <xdr:rowOff>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0</xdr:colOff>
      <xdr:row>493</xdr:row>
      <xdr:rowOff>0</xdr:rowOff>
    </xdr:from>
    <xdr:to>
      <xdr:col>11</xdr:col>
      <xdr:colOff>3120539</xdr:colOff>
      <xdr:row>493</xdr:row>
      <xdr:rowOff>0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0</xdr:colOff>
      <xdr:row>493</xdr:row>
      <xdr:rowOff>0</xdr:rowOff>
    </xdr:from>
    <xdr:to>
      <xdr:col>11</xdr:col>
      <xdr:colOff>3120539</xdr:colOff>
      <xdr:row>493</xdr:row>
      <xdr:rowOff>0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0</xdr:colOff>
      <xdr:row>493</xdr:row>
      <xdr:rowOff>0</xdr:rowOff>
    </xdr:from>
    <xdr:to>
      <xdr:col>11</xdr:col>
      <xdr:colOff>3120539</xdr:colOff>
      <xdr:row>493</xdr:row>
      <xdr:rowOff>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/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0</xdr:colOff>
      <xdr:row>524</xdr:row>
      <xdr:rowOff>0</xdr:rowOff>
    </xdr:from>
    <xdr:to>
      <xdr:col>11</xdr:col>
      <xdr:colOff>3120539</xdr:colOff>
      <xdr:row>524</xdr:row>
      <xdr:rowOff>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0</xdr:colOff>
      <xdr:row>524</xdr:row>
      <xdr:rowOff>0</xdr:rowOff>
    </xdr:from>
    <xdr:to>
      <xdr:col>11</xdr:col>
      <xdr:colOff>3120539</xdr:colOff>
      <xdr:row>524</xdr:row>
      <xdr:rowOff>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0</xdr:colOff>
      <xdr:row>526</xdr:row>
      <xdr:rowOff>0</xdr:rowOff>
    </xdr:from>
    <xdr:to>
      <xdr:col>11</xdr:col>
      <xdr:colOff>3120539</xdr:colOff>
      <xdr:row>526</xdr:row>
      <xdr:rowOff>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11</xdr:col>
      <xdr:colOff>114301</xdr:colOff>
      <xdr:row>543</xdr:row>
      <xdr:rowOff>68036</xdr:rowOff>
    </xdr:from>
    <xdr:to>
      <xdr:col>11</xdr:col>
      <xdr:colOff>1276351</xdr:colOff>
      <xdr:row>543</xdr:row>
      <xdr:rowOff>1182461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/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741480" y="223334036"/>
          <a:ext cx="1162050" cy="1114425"/>
        </a:xfrm>
        <a:prstGeom prst="rect">
          <a:avLst/>
        </a:prstGeom>
      </xdr:spPr>
    </xdr:pic>
    <xdr:clientData/>
  </xdr:twoCellAnchor>
  <xdr:twoCellAnchor editAs="oneCell">
    <xdr:from>
      <xdr:col>11</xdr:col>
      <xdr:colOff>81206</xdr:colOff>
      <xdr:row>454</xdr:row>
      <xdr:rowOff>276225</xdr:rowOff>
    </xdr:from>
    <xdr:to>
      <xdr:col>11</xdr:col>
      <xdr:colOff>1191412</xdr:colOff>
      <xdr:row>455</xdr:row>
      <xdr:rowOff>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8731" y="144056100"/>
          <a:ext cx="1110207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B544"/>
  <sheetViews>
    <sheetView zoomScale="85" zoomScaleNormal="85" zoomScaleSheetLayoutView="40" zoomScalePage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8.77734375" defaultRowHeight="13.8"/>
  <cols>
    <col min="1" max="1" width="13.109375" style="26" customWidth="1"/>
    <col min="2" max="2" width="19.77734375" style="16" customWidth="1"/>
    <col min="3" max="3" width="15.44140625" style="25" customWidth="1"/>
    <col min="4" max="4" width="19.44140625" style="25" customWidth="1"/>
    <col min="5" max="5" width="20.44140625" style="25" customWidth="1"/>
    <col min="6" max="6" width="21" style="25" customWidth="1"/>
    <col min="7" max="7" width="21.33203125" style="25" customWidth="1"/>
    <col min="8" max="9" width="21.33203125" style="16" customWidth="1"/>
    <col min="10" max="10" width="15.33203125" style="25" customWidth="1"/>
    <col min="11" max="11" width="9.44140625" style="16" customWidth="1"/>
    <col min="12" max="12" width="52.33203125" style="24" customWidth="1"/>
    <col min="13" max="13" width="17.44140625" style="111" customWidth="1"/>
    <col min="14" max="14" width="12.44140625" style="12" customWidth="1"/>
    <col min="15" max="15" width="10.33203125" style="12" customWidth="1"/>
    <col min="16" max="16" width="81.44140625" style="12" customWidth="1"/>
    <col min="17" max="184" width="8.77734375" style="23"/>
    <col min="185" max="16384" width="8.77734375" style="12"/>
  </cols>
  <sheetData>
    <row r="1" spans="1:184" s="18" customFormat="1" ht="30.6" thickBot="1">
      <c r="A1" s="209" t="s">
        <v>912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68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</row>
    <row r="2" spans="1:184" s="20" customFormat="1" ht="41.4" thickBot="1">
      <c r="A2" s="69" t="s">
        <v>472</v>
      </c>
      <c r="B2" s="69" t="s">
        <v>474</v>
      </c>
      <c r="C2" s="69" t="s">
        <v>140</v>
      </c>
      <c r="D2" s="69" t="s">
        <v>525</v>
      </c>
      <c r="E2" s="69" t="s">
        <v>526</v>
      </c>
      <c r="F2" s="69" t="s">
        <v>527</v>
      </c>
      <c r="G2" s="69" t="s">
        <v>528</v>
      </c>
      <c r="H2" s="69" t="s">
        <v>529</v>
      </c>
      <c r="I2" s="69" t="s">
        <v>653</v>
      </c>
      <c r="J2" s="69" t="s">
        <v>98</v>
      </c>
      <c r="K2" s="69" t="s">
        <v>782</v>
      </c>
      <c r="L2" s="69" t="s">
        <v>100</v>
      </c>
      <c r="M2" s="69" t="s">
        <v>101</v>
      </c>
      <c r="N2" s="69" t="s">
        <v>102</v>
      </c>
      <c r="O2" s="69" t="s">
        <v>783</v>
      </c>
      <c r="P2" s="69" t="s">
        <v>103</v>
      </c>
      <c r="Q2" s="70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</row>
    <row r="3" spans="1:184" s="19" customFormat="1" ht="16.2" thickBot="1">
      <c r="A3" s="212" t="s">
        <v>518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71"/>
    </row>
    <row r="4" spans="1:184" s="15" customFormat="1" ht="14.4" thickBot="1">
      <c r="A4" s="72"/>
      <c r="B4" s="73"/>
      <c r="C4" s="74" t="s">
        <v>104</v>
      </c>
      <c r="D4" s="74"/>
      <c r="E4" s="74"/>
      <c r="F4" s="74"/>
      <c r="G4" s="74"/>
      <c r="H4" s="74"/>
      <c r="I4" s="74"/>
      <c r="J4" s="74"/>
      <c r="K4" s="74" t="s">
        <v>105</v>
      </c>
      <c r="L4" s="75" t="s">
        <v>23</v>
      </c>
      <c r="M4" s="75" t="s">
        <v>101</v>
      </c>
      <c r="N4" s="75" t="s">
        <v>108</v>
      </c>
      <c r="O4" s="75" t="s">
        <v>108</v>
      </c>
      <c r="P4" s="75" t="s">
        <v>106</v>
      </c>
      <c r="Q4" s="76"/>
    </row>
    <row r="5" spans="1:184" s="15" customFormat="1" ht="14.4" thickBot="1">
      <c r="A5" s="212" t="s">
        <v>523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76"/>
    </row>
    <row r="6" spans="1:184" s="15" customFormat="1">
      <c r="A6" s="77"/>
      <c r="B6" s="78">
        <v>1</v>
      </c>
      <c r="C6" s="78"/>
      <c r="D6" s="79" t="s">
        <v>107</v>
      </c>
      <c r="E6" s="79"/>
      <c r="F6" s="79"/>
      <c r="G6" s="79"/>
      <c r="H6" s="79"/>
      <c r="I6" s="79"/>
      <c r="J6" s="79"/>
      <c r="K6" s="79" t="s">
        <v>105</v>
      </c>
      <c r="L6" s="80" t="s">
        <v>499</v>
      </c>
      <c r="M6" s="80" t="s">
        <v>101</v>
      </c>
      <c r="N6" s="81" t="s">
        <v>108</v>
      </c>
      <c r="O6" s="81" t="s">
        <v>108</v>
      </c>
      <c r="P6" s="80" t="s">
        <v>106</v>
      </c>
      <c r="Q6" s="76"/>
    </row>
    <row r="7" spans="1:184" s="15" customFormat="1" ht="14.4" thickBot="1">
      <c r="A7" s="82"/>
      <c r="B7" s="83">
        <v>2</v>
      </c>
      <c r="C7" s="83"/>
      <c r="D7" s="84" t="s">
        <v>44</v>
      </c>
      <c r="E7" s="84"/>
      <c r="F7" s="84"/>
      <c r="G7" s="84"/>
      <c r="H7" s="84"/>
      <c r="I7" s="84"/>
      <c r="J7" s="84"/>
      <c r="K7" s="84">
        <v>1</v>
      </c>
      <c r="L7" s="85" t="s">
        <v>473</v>
      </c>
      <c r="M7" s="85" t="s">
        <v>101</v>
      </c>
      <c r="N7" s="86" t="s">
        <v>108</v>
      </c>
      <c r="O7" s="86" t="s">
        <v>108</v>
      </c>
      <c r="P7" s="85"/>
      <c r="Q7" s="76"/>
    </row>
    <row r="8" spans="1:184" s="15" customFormat="1" ht="14.4" thickBot="1">
      <c r="A8" s="212" t="s">
        <v>519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76"/>
    </row>
    <row r="9" spans="1:184" s="15" customFormat="1">
      <c r="A9" s="77"/>
      <c r="B9" s="78">
        <v>1</v>
      </c>
      <c r="C9" s="78"/>
      <c r="D9" s="79"/>
      <c r="E9" s="79" t="s">
        <v>123</v>
      </c>
      <c r="F9" s="79"/>
      <c r="G9" s="79"/>
      <c r="H9" s="79"/>
      <c r="I9" s="79"/>
      <c r="J9" s="79"/>
      <c r="K9" s="79" t="s">
        <v>105</v>
      </c>
      <c r="L9" s="80" t="s">
        <v>124</v>
      </c>
      <c r="M9" s="80" t="s">
        <v>101</v>
      </c>
      <c r="N9" s="81" t="s">
        <v>108</v>
      </c>
      <c r="O9" s="81" t="s">
        <v>108</v>
      </c>
      <c r="P9" s="80" t="s">
        <v>106</v>
      </c>
      <c r="Q9" s="76"/>
    </row>
    <row r="10" spans="1:184" s="15" customFormat="1">
      <c r="A10" s="87"/>
      <c r="B10" s="88">
        <v>2</v>
      </c>
      <c r="C10" s="88"/>
      <c r="D10" s="89"/>
      <c r="E10" s="89" t="s">
        <v>109</v>
      </c>
      <c r="F10" s="89"/>
      <c r="G10" s="89"/>
      <c r="H10" s="89"/>
      <c r="I10" s="89"/>
      <c r="J10" s="89"/>
      <c r="K10" s="89">
        <v>1</v>
      </c>
      <c r="L10" s="90" t="s">
        <v>470</v>
      </c>
      <c r="M10" s="90" t="s">
        <v>101</v>
      </c>
      <c r="N10" s="90" t="s">
        <v>108</v>
      </c>
      <c r="O10" s="90" t="s">
        <v>108</v>
      </c>
      <c r="P10" s="90"/>
      <c r="Q10" s="76"/>
    </row>
    <row r="11" spans="1:184" s="15" customFormat="1">
      <c r="A11" s="87"/>
      <c r="B11" s="88">
        <v>3</v>
      </c>
      <c r="C11" s="88"/>
      <c r="D11" s="89"/>
      <c r="E11" s="89" t="s">
        <v>141</v>
      </c>
      <c r="F11" s="89"/>
      <c r="G11" s="89"/>
      <c r="H11" s="89"/>
      <c r="I11" s="89"/>
      <c r="J11" s="89"/>
      <c r="K11" s="89">
        <v>1</v>
      </c>
      <c r="L11" s="90" t="s">
        <v>469</v>
      </c>
      <c r="M11" s="90" t="s">
        <v>101</v>
      </c>
      <c r="N11" s="90" t="s">
        <v>108</v>
      </c>
      <c r="O11" s="90" t="s">
        <v>784</v>
      </c>
      <c r="P11" s="90"/>
      <c r="Q11" s="76"/>
    </row>
    <row r="12" spans="1:184" s="15" customFormat="1">
      <c r="A12" s="87"/>
      <c r="B12" s="88">
        <v>4</v>
      </c>
      <c r="C12" s="88"/>
      <c r="D12" s="89"/>
      <c r="E12" s="89"/>
      <c r="F12" s="89"/>
      <c r="G12" s="89"/>
      <c r="H12" s="89"/>
      <c r="I12" s="89"/>
      <c r="J12" s="89" t="s">
        <v>120</v>
      </c>
      <c r="K12" s="89">
        <v>1</v>
      </c>
      <c r="L12" s="90" t="s">
        <v>475</v>
      </c>
      <c r="M12" s="90" t="s">
        <v>116</v>
      </c>
      <c r="N12" s="90" t="s">
        <v>121</v>
      </c>
      <c r="O12" s="90" t="s">
        <v>117</v>
      </c>
      <c r="P12" s="90" t="s">
        <v>785</v>
      </c>
      <c r="Q12" s="76"/>
    </row>
    <row r="13" spans="1:184" s="15" customFormat="1" ht="14.4" thickBot="1">
      <c r="A13" s="82"/>
      <c r="B13" s="83">
        <v>5</v>
      </c>
      <c r="C13" s="83"/>
      <c r="D13" s="84"/>
      <c r="E13" s="84"/>
      <c r="F13" s="84"/>
      <c r="G13" s="84"/>
      <c r="H13" s="84"/>
      <c r="I13" s="84"/>
      <c r="J13" s="84" t="s">
        <v>126</v>
      </c>
      <c r="K13" s="84">
        <v>2</v>
      </c>
      <c r="L13" s="85" t="s">
        <v>471</v>
      </c>
      <c r="M13" s="85" t="s">
        <v>112</v>
      </c>
      <c r="N13" s="86" t="s">
        <v>113</v>
      </c>
      <c r="O13" s="86" t="s">
        <v>784</v>
      </c>
      <c r="P13" s="85" t="s">
        <v>786</v>
      </c>
      <c r="Q13" s="76"/>
    </row>
    <row r="14" spans="1:184" s="15" customFormat="1" ht="14.4" thickBot="1">
      <c r="A14" s="212" t="s">
        <v>520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76"/>
    </row>
    <row r="15" spans="1:184" s="15" customFormat="1">
      <c r="A15" s="77"/>
      <c r="B15" s="78">
        <v>1</v>
      </c>
      <c r="C15" s="78"/>
      <c r="D15" s="78"/>
      <c r="E15" s="79" t="s">
        <v>142</v>
      </c>
      <c r="F15" s="79"/>
      <c r="G15" s="79"/>
      <c r="H15" s="79"/>
      <c r="I15" s="79"/>
      <c r="J15" s="79"/>
      <c r="K15" s="79" t="s">
        <v>105</v>
      </c>
      <c r="L15" s="80" t="s">
        <v>479</v>
      </c>
      <c r="M15" s="80" t="s">
        <v>112</v>
      </c>
      <c r="N15" s="81" t="s">
        <v>113</v>
      </c>
      <c r="O15" s="81" t="s">
        <v>784</v>
      </c>
      <c r="P15" s="80" t="s">
        <v>106</v>
      </c>
      <c r="Q15" s="76"/>
    </row>
    <row r="16" spans="1:184" s="15" customFormat="1">
      <c r="A16" s="87"/>
      <c r="B16" s="88">
        <v>2</v>
      </c>
      <c r="C16" s="88"/>
      <c r="D16" s="88"/>
      <c r="E16" s="89" t="s">
        <v>143</v>
      </c>
      <c r="F16" s="89"/>
      <c r="G16" s="89"/>
      <c r="H16" s="89"/>
      <c r="I16" s="89"/>
      <c r="J16" s="89"/>
      <c r="K16" s="89">
        <v>1</v>
      </c>
      <c r="L16" s="90" t="s">
        <v>477</v>
      </c>
      <c r="M16" s="90" t="s">
        <v>101</v>
      </c>
      <c r="N16" s="90" t="s">
        <v>108</v>
      </c>
      <c r="O16" s="90" t="s">
        <v>117</v>
      </c>
      <c r="P16" s="90"/>
      <c r="Q16" s="76"/>
    </row>
    <row r="17" spans="1:17" s="15" customFormat="1" ht="14.4" thickBot="1">
      <c r="A17" s="82"/>
      <c r="B17" s="83">
        <v>3</v>
      </c>
      <c r="C17" s="83"/>
      <c r="D17" s="83"/>
      <c r="E17" s="84" t="s">
        <v>476</v>
      </c>
      <c r="F17" s="84"/>
      <c r="G17" s="84"/>
      <c r="H17" s="84"/>
      <c r="I17" s="84"/>
      <c r="J17" s="84"/>
      <c r="K17" s="84">
        <v>1</v>
      </c>
      <c r="L17" s="85" t="s">
        <v>478</v>
      </c>
      <c r="M17" s="85" t="s">
        <v>112</v>
      </c>
      <c r="N17" s="86" t="s">
        <v>5</v>
      </c>
      <c r="O17" s="86" t="s">
        <v>117</v>
      </c>
      <c r="P17" s="85"/>
      <c r="Q17" s="76"/>
    </row>
    <row r="18" spans="1:17" s="15" customFormat="1" ht="14.4" thickBot="1">
      <c r="A18" s="213" t="s">
        <v>521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76"/>
    </row>
    <row r="19" spans="1:17" s="15" customFormat="1">
      <c r="A19" s="77"/>
      <c r="B19" s="78">
        <v>1</v>
      </c>
      <c r="C19" s="78"/>
      <c r="D19" s="78"/>
      <c r="E19" s="79"/>
      <c r="F19" s="79" t="s">
        <v>125</v>
      </c>
      <c r="G19" s="78"/>
      <c r="H19" s="79"/>
      <c r="I19" s="79"/>
      <c r="J19" s="79"/>
      <c r="K19" s="79">
        <v>1</v>
      </c>
      <c r="L19" s="80" t="s">
        <v>480</v>
      </c>
      <c r="M19" s="80" t="s">
        <v>101</v>
      </c>
      <c r="N19" s="81" t="s">
        <v>108</v>
      </c>
      <c r="O19" s="81" t="s">
        <v>108</v>
      </c>
      <c r="P19" s="80"/>
      <c r="Q19" s="76"/>
    </row>
    <row r="20" spans="1:17" s="15" customFormat="1">
      <c r="A20" s="87"/>
      <c r="B20" s="88">
        <v>2</v>
      </c>
      <c r="C20" s="88"/>
      <c r="D20" s="88"/>
      <c r="E20" s="89"/>
      <c r="F20" s="89" t="s">
        <v>39</v>
      </c>
      <c r="G20" s="89"/>
      <c r="H20" s="89"/>
      <c r="I20" s="89"/>
      <c r="J20" s="89"/>
      <c r="K20" s="89">
        <v>1</v>
      </c>
      <c r="L20" s="90" t="s">
        <v>787</v>
      </c>
      <c r="M20" s="90" t="s">
        <v>112</v>
      </c>
      <c r="N20" s="90" t="s">
        <v>113</v>
      </c>
      <c r="O20" s="90" t="s">
        <v>784</v>
      </c>
      <c r="P20" s="90"/>
      <c r="Q20" s="76"/>
    </row>
    <row r="21" spans="1:17" s="15" customFormat="1">
      <c r="A21" s="87"/>
      <c r="B21" s="88">
        <v>3</v>
      </c>
      <c r="C21" s="88"/>
      <c r="D21" s="88"/>
      <c r="E21" s="89"/>
      <c r="F21" s="89" t="s">
        <v>132</v>
      </c>
      <c r="G21" s="89"/>
      <c r="H21" s="89"/>
      <c r="I21" s="89"/>
      <c r="J21" s="89"/>
      <c r="K21" s="89">
        <v>1</v>
      </c>
      <c r="L21" s="90" t="s">
        <v>481</v>
      </c>
      <c r="M21" s="90" t="s">
        <v>112</v>
      </c>
      <c r="N21" s="90" t="s">
        <v>113</v>
      </c>
      <c r="O21" s="90" t="s">
        <v>117</v>
      </c>
      <c r="P21" s="90"/>
      <c r="Q21" s="76"/>
    </row>
    <row r="22" spans="1:17" s="15" customFormat="1" ht="14.4" thickBot="1">
      <c r="A22" s="82"/>
      <c r="B22" s="83">
        <v>4</v>
      </c>
      <c r="C22" s="83"/>
      <c r="D22" s="83"/>
      <c r="E22" s="84"/>
      <c r="F22" s="84"/>
      <c r="G22" s="84"/>
      <c r="H22" s="84"/>
      <c r="I22" s="84"/>
      <c r="J22" s="84" t="s">
        <v>1</v>
      </c>
      <c r="K22" s="84">
        <v>31</v>
      </c>
      <c r="L22" s="85" t="s">
        <v>486</v>
      </c>
      <c r="M22" s="85" t="s">
        <v>116</v>
      </c>
      <c r="N22" s="86" t="s">
        <v>4</v>
      </c>
      <c r="O22" s="86" t="s">
        <v>117</v>
      </c>
      <c r="P22" s="91"/>
      <c r="Q22" s="76"/>
    </row>
    <row r="23" spans="1:17" s="15" customFormat="1" ht="14.4" thickBot="1">
      <c r="A23" s="213" t="s">
        <v>497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76"/>
    </row>
    <row r="24" spans="1:17" s="15" customFormat="1">
      <c r="A24" s="77"/>
      <c r="B24" s="78">
        <v>1</v>
      </c>
      <c r="C24" s="78"/>
      <c r="D24" s="78"/>
      <c r="E24" s="79"/>
      <c r="F24" s="79" t="s">
        <v>110</v>
      </c>
      <c r="G24" s="78"/>
      <c r="H24" s="79"/>
      <c r="I24" s="79"/>
      <c r="J24" s="79"/>
      <c r="K24" s="79">
        <v>1</v>
      </c>
      <c r="L24" s="77" t="s">
        <v>119</v>
      </c>
      <c r="M24" s="80" t="s">
        <v>116</v>
      </c>
      <c r="N24" s="81" t="s">
        <v>113</v>
      </c>
      <c r="O24" s="81" t="s">
        <v>117</v>
      </c>
      <c r="P24" s="92" t="s">
        <v>788</v>
      </c>
      <c r="Q24" s="76"/>
    </row>
    <row r="25" spans="1:17" s="15" customFormat="1">
      <c r="A25" s="87"/>
      <c r="B25" s="88">
        <v>2</v>
      </c>
      <c r="C25" s="88"/>
      <c r="D25" s="88"/>
      <c r="E25" s="89"/>
      <c r="F25" s="89" t="s">
        <v>65</v>
      </c>
      <c r="G25" s="89"/>
      <c r="H25" s="89"/>
      <c r="I25" s="89"/>
      <c r="J25" s="89"/>
      <c r="K25" s="89">
        <v>1</v>
      </c>
      <c r="L25" s="90" t="s">
        <v>492</v>
      </c>
      <c r="M25" s="90" t="s">
        <v>112</v>
      </c>
      <c r="N25" s="90" t="s">
        <v>113</v>
      </c>
      <c r="O25" s="90" t="s">
        <v>784</v>
      </c>
      <c r="P25" s="90"/>
      <c r="Q25" s="76"/>
    </row>
    <row r="26" spans="1:17" s="15" customFormat="1">
      <c r="A26" s="87"/>
      <c r="B26" s="88">
        <v>3</v>
      </c>
      <c r="C26" s="88"/>
      <c r="D26" s="88"/>
      <c r="E26" s="89"/>
      <c r="F26" s="89" t="s">
        <v>85</v>
      </c>
      <c r="G26" s="89"/>
      <c r="H26" s="89"/>
      <c r="I26" s="89"/>
      <c r="J26" s="89"/>
      <c r="K26" s="89">
        <v>1</v>
      </c>
      <c r="L26" s="90" t="s">
        <v>494</v>
      </c>
      <c r="M26" s="90" t="s">
        <v>116</v>
      </c>
      <c r="N26" s="90" t="s">
        <v>108</v>
      </c>
      <c r="O26" s="90" t="s">
        <v>117</v>
      </c>
      <c r="P26" s="93" t="s">
        <v>6</v>
      </c>
      <c r="Q26" s="76"/>
    </row>
    <row r="27" spans="1:17" s="15" customFormat="1">
      <c r="A27" s="87"/>
      <c r="B27" s="88">
        <v>4</v>
      </c>
      <c r="C27" s="88"/>
      <c r="D27" s="88"/>
      <c r="E27" s="89"/>
      <c r="F27" s="89"/>
      <c r="G27" s="89"/>
      <c r="H27" s="89"/>
      <c r="I27" s="89"/>
      <c r="J27" s="89" t="s">
        <v>122</v>
      </c>
      <c r="K27" s="89">
        <v>1</v>
      </c>
      <c r="L27" s="90" t="s">
        <v>789</v>
      </c>
      <c r="M27" s="90" t="s">
        <v>116</v>
      </c>
      <c r="N27" s="90" t="s">
        <v>113</v>
      </c>
      <c r="O27" s="90" t="s">
        <v>784</v>
      </c>
      <c r="P27" s="93" t="s">
        <v>790</v>
      </c>
      <c r="Q27" s="76"/>
    </row>
    <row r="28" spans="1:17" s="15" customFormat="1">
      <c r="A28" s="87"/>
      <c r="B28" s="88">
        <v>5</v>
      </c>
      <c r="C28" s="88"/>
      <c r="D28" s="88"/>
      <c r="E28" s="89"/>
      <c r="F28" s="89"/>
      <c r="G28" s="89"/>
      <c r="H28" s="89"/>
      <c r="I28" s="89"/>
      <c r="J28" s="89" t="s">
        <v>127</v>
      </c>
      <c r="K28" s="89">
        <v>1</v>
      </c>
      <c r="L28" s="90" t="s">
        <v>493</v>
      </c>
      <c r="M28" s="90" t="s">
        <v>112</v>
      </c>
      <c r="N28" s="90" t="s">
        <v>113</v>
      </c>
      <c r="O28" s="90" t="s">
        <v>784</v>
      </c>
      <c r="P28" s="90" t="s">
        <v>55</v>
      </c>
      <c r="Q28" s="76"/>
    </row>
    <row r="29" spans="1:17" s="15" customFormat="1">
      <c r="A29" s="87"/>
      <c r="B29" s="88">
        <v>6</v>
      </c>
      <c r="C29" s="88"/>
      <c r="D29" s="88"/>
      <c r="E29" s="89"/>
      <c r="F29" s="89"/>
      <c r="G29" s="89"/>
      <c r="H29" s="89"/>
      <c r="I29" s="89"/>
      <c r="J29" s="89" t="s">
        <v>147</v>
      </c>
      <c r="K29" s="89">
        <v>4</v>
      </c>
      <c r="L29" s="90" t="s">
        <v>495</v>
      </c>
      <c r="M29" s="90" t="s">
        <v>116</v>
      </c>
      <c r="N29" s="90" t="s">
        <v>113</v>
      </c>
      <c r="O29" s="90" t="s">
        <v>784</v>
      </c>
      <c r="P29" s="93" t="s">
        <v>117</v>
      </c>
      <c r="Q29" s="76"/>
    </row>
    <row r="30" spans="1:17" s="15" customFormat="1">
      <c r="A30" s="87"/>
      <c r="B30" s="88">
        <v>7</v>
      </c>
      <c r="C30" s="88"/>
      <c r="D30" s="88"/>
      <c r="E30" s="89"/>
      <c r="F30" s="89"/>
      <c r="G30" s="89"/>
      <c r="H30" s="89"/>
      <c r="I30" s="89"/>
      <c r="J30" s="89" t="s">
        <v>149</v>
      </c>
      <c r="K30" s="89">
        <v>4</v>
      </c>
      <c r="L30" s="90" t="s">
        <v>25</v>
      </c>
      <c r="M30" s="90" t="s">
        <v>116</v>
      </c>
      <c r="N30" s="90" t="s">
        <v>113</v>
      </c>
      <c r="O30" s="90" t="s">
        <v>784</v>
      </c>
      <c r="P30" s="93" t="s">
        <v>117</v>
      </c>
      <c r="Q30" s="76"/>
    </row>
    <row r="31" spans="1:17" s="15" customFormat="1" ht="14.4" thickBot="1">
      <c r="A31" s="82"/>
      <c r="B31" s="83">
        <v>8</v>
      </c>
      <c r="C31" s="83"/>
      <c r="D31" s="83"/>
      <c r="E31" s="84"/>
      <c r="F31" s="84"/>
      <c r="G31" s="84"/>
      <c r="H31" s="84"/>
      <c r="I31" s="84"/>
      <c r="J31" s="84" t="s">
        <v>145</v>
      </c>
      <c r="K31" s="84">
        <v>4</v>
      </c>
      <c r="L31" s="85" t="s">
        <v>496</v>
      </c>
      <c r="M31" s="85" t="s">
        <v>116</v>
      </c>
      <c r="N31" s="86" t="s">
        <v>113</v>
      </c>
      <c r="O31" s="86" t="s">
        <v>784</v>
      </c>
      <c r="P31" s="91" t="s">
        <v>117</v>
      </c>
      <c r="Q31" s="76"/>
    </row>
    <row r="32" spans="1:17" s="15" customFormat="1" ht="14.4" thickBot="1">
      <c r="A32" s="213" t="s">
        <v>498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76"/>
    </row>
    <row r="33" spans="1:17" s="15" customFormat="1">
      <c r="A33" s="80"/>
      <c r="B33" s="78">
        <v>1</v>
      </c>
      <c r="C33" s="78"/>
      <c r="D33" s="78"/>
      <c r="E33" s="79"/>
      <c r="F33" s="79" t="s">
        <v>89</v>
      </c>
      <c r="G33" s="79"/>
      <c r="H33" s="79"/>
      <c r="I33" s="79"/>
      <c r="J33" s="79"/>
      <c r="K33" s="79">
        <v>1</v>
      </c>
      <c r="L33" s="80" t="s">
        <v>503</v>
      </c>
      <c r="M33" s="80" t="s">
        <v>112</v>
      </c>
      <c r="N33" s="81" t="s">
        <v>113</v>
      </c>
      <c r="O33" s="81" t="s">
        <v>784</v>
      </c>
      <c r="P33" s="80"/>
      <c r="Q33" s="76"/>
    </row>
    <row r="34" spans="1:17" s="15" customFormat="1">
      <c r="A34" s="90"/>
      <c r="B34" s="88">
        <v>2</v>
      </c>
      <c r="C34" s="88"/>
      <c r="D34" s="88"/>
      <c r="E34" s="89"/>
      <c r="F34" s="89"/>
      <c r="G34" s="89"/>
      <c r="H34" s="89"/>
      <c r="I34" s="89"/>
      <c r="J34" s="89" t="s">
        <v>128</v>
      </c>
      <c r="K34" s="89">
        <v>1</v>
      </c>
      <c r="L34" s="90" t="s">
        <v>500</v>
      </c>
      <c r="M34" s="90" t="s">
        <v>112</v>
      </c>
      <c r="N34" s="90" t="s">
        <v>113</v>
      </c>
      <c r="O34" s="90" t="s">
        <v>784</v>
      </c>
      <c r="P34" s="93" t="s">
        <v>68</v>
      </c>
      <c r="Q34" s="76"/>
    </row>
    <row r="35" spans="1:17" s="15" customFormat="1">
      <c r="A35" s="90"/>
      <c r="B35" s="88">
        <v>3</v>
      </c>
      <c r="C35" s="88"/>
      <c r="D35" s="88"/>
      <c r="E35" s="89"/>
      <c r="F35" s="89"/>
      <c r="G35" s="89"/>
      <c r="H35" s="89"/>
      <c r="I35" s="89"/>
      <c r="J35" s="89" t="s">
        <v>42</v>
      </c>
      <c r="K35" s="89">
        <v>1</v>
      </c>
      <c r="L35" s="90" t="s">
        <v>501</v>
      </c>
      <c r="M35" s="90" t="s">
        <v>112</v>
      </c>
      <c r="N35" s="90" t="s">
        <v>113</v>
      </c>
      <c r="O35" s="90" t="s">
        <v>784</v>
      </c>
      <c r="P35" s="93" t="s">
        <v>791</v>
      </c>
      <c r="Q35" s="76"/>
    </row>
    <row r="36" spans="1:17" s="15" customFormat="1">
      <c r="A36" s="90"/>
      <c r="B36" s="88">
        <v>4</v>
      </c>
      <c r="C36" s="88"/>
      <c r="D36" s="88"/>
      <c r="E36" s="89"/>
      <c r="F36" s="89"/>
      <c r="G36" s="89"/>
      <c r="H36" s="89"/>
      <c r="I36" s="89"/>
      <c r="J36" s="89" t="s">
        <v>43</v>
      </c>
      <c r="K36" s="89">
        <v>1</v>
      </c>
      <c r="L36" s="90" t="s">
        <v>502</v>
      </c>
      <c r="M36" s="90" t="s">
        <v>112</v>
      </c>
      <c r="N36" s="90" t="s">
        <v>113</v>
      </c>
      <c r="O36" s="90" t="s">
        <v>784</v>
      </c>
      <c r="P36" s="93" t="s">
        <v>68</v>
      </c>
      <c r="Q36" s="76"/>
    </row>
    <row r="37" spans="1:17" s="15" customFormat="1" ht="14.4" thickBot="1">
      <c r="A37" s="85"/>
      <c r="B37" s="83">
        <v>5</v>
      </c>
      <c r="C37" s="83"/>
      <c r="D37" s="83"/>
      <c r="E37" s="84"/>
      <c r="F37" s="84"/>
      <c r="G37" s="84"/>
      <c r="H37" s="84"/>
      <c r="I37" s="84"/>
      <c r="J37" s="84" t="s">
        <v>131</v>
      </c>
      <c r="K37" s="84">
        <v>2</v>
      </c>
      <c r="L37" s="85" t="s">
        <v>792</v>
      </c>
      <c r="M37" s="85" t="s">
        <v>116</v>
      </c>
      <c r="N37" s="86" t="s">
        <v>113</v>
      </c>
      <c r="O37" s="86" t="s">
        <v>784</v>
      </c>
      <c r="P37" s="91" t="s">
        <v>117</v>
      </c>
      <c r="Q37" s="76"/>
    </row>
    <row r="38" spans="1:17" s="15" customFormat="1" ht="14.4" thickBot="1">
      <c r="A38" s="213" t="s">
        <v>504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76"/>
    </row>
    <row r="39" spans="1:17" s="15" customFormat="1">
      <c r="A39" s="77"/>
      <c r="B39" s="78">
        <v>1</v>
      </c>
      <c r="C39" s="78"/>
      <c r="D39" s="78"/>
      <c r="E39" s="79"/>
      <c r="F39" s="79" t="s">
        <v>94</v>
      </c>
      <c r="G39" s="79"/>
      <c r="H39" s="79"/>
      <c r="I39" s="79"/>
      <c r="J39" s="79"/>
      <c r="K39" s="79">
        <v>4</v>
      </c>
      <c r="L39" s="80" t="s">
        <v>482</v>
      </c>
      <c r="M39" s="80" t="s">
        <v>101</v>
      </c>
      <c r="N39" s="81" t="s">
        <v>113</v>
      </c>
      <c r="O39" s="81" t="s">
        <v>784</v>
      </c>
      <c r="P39" s="80"/>
      <c r="Q39" s="76"/>
    </row>
    <row r="40" spans="1:17" s="15" customFormat="1">
      <c r="A40" s="87"/>
      <c r="B40" s="88">
        <v>2</v>
      </c>
      <c r="C40" s="88"/>
      <c r="D40" s="88"/>
      <c r="E40" s="89"/>
      <c r="F40" s="89" t="s">
        <v>29</v>
      </c>
      <c r="G40" s="89"/>
      <c r="H40" s="89"/>
      <c r="I40" s="89"/>
      <c r="J40" s="89"/>
      <c r="K40" s="89">
        <v>1</v>
      </c>
      <c r="L40" s="90" t="s">
        <v>483</v>
      </c>
      <c r="M40" s="90" t="s">
        <v>112</v>
      </c>
      <c r="N40" s="90" t="s">
        <v>113</v>
      </c>
      <c r="O40" s="90" t="s">
        <v>784</v>
      </c>
      <c r="P40" s="90"/>
      <c r="Q40" s="76"/>
    </row>
    <row r="41" spans="1:17" s="15" customFormat="1">
      <c r="A41" s="87"/>
      <c r="B41" s="88">
        <v>3</v>
      </c>
      <c r="C41" s="88"/>
      <c r="D41" s="88"/>
      <c r="E41" s="89"/>
      <c r="F41" s="89" t="s">
        <v>35</v>
      </c>
      <c r="G41" s="89"/>
      <c r="H41" s="89"/>
      <c r="I41" s="89"/>
      <c r="J41" s="89"/>
      <c r="K41" s="89">
        <v>1</v>
      </c>
      <c r="L41" s="90" t="s">
        <v>484</v>
      </c>
      <c r="M41" s="90" t="s">
        <v>101</v>
      </c>
      <c r="N41" s="90" t="s">
        <v>108</v>
      </c>
      <c r="O41" s="90" t="s">
        <v>784</v>
      </c>
      <c r="P41" s="90"/>
      <c r="Q41" s="76"/>
    </row>
    <row r="42" spans="1:17" s="15" customFormat="1" ht="14.4" thickBot="1">
      <c r="A42" s="82"/>
      <c r="B42" s="83">
        <v>4</v>
      </c>
      <c r="C42" s="83"/>
      <c r="D42" s="83"/>
      <c r="E42" s="84"/>
      <c r="F42" s="84" t="s">
        <v>37</v>
      </c>
      <c r="G42" s="84"/>
      <c r="H42" s="84"/>
      <c r="I42" s="84"/>
      <c r="J42" s="84"/>
      <c r="K42" s="84">
        <v>1</v>
      </c>
      <c r="L42" s="85" t="s">
        <v>485</v>
      </c>
      <c r="M42" s="85" t="s">
        <v>101</v>
      </c>
      <c r="N42" s="86" t="s">
        <v>108</v>
      </c>
      <c r="O42" s="86" t="s">
        <v>784</v>
      </c>
      <c r="P42" s="85"/>
      <c r="Q42" s="76"/>
    </row>
    <row r="43" spans="1:17" s="15" customFormat="1" ht="14.4" thickBot="1">
      <c r="A43" s="213" t="s">
        <v>522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76"/>
    </row>
    <row r="44" spans="1:17" s="15" customFormat="1">
      <c r="A44" s="80"/>
      <c r="B44" s="78">
        <v>1</v>
      </c>
      <c r="C44" s="78"/>
      <c r="D44" s="78"/>
      <c r="E44" s="79"/>
      <c r="F44" s="79" t="s">
        <v>31</v>
      </c>
      <c r="G44" s="79"/>
      <c r="H44" s="79"/>
      <c r="I44" s="79"/>
      <c r="J44" s="79"/>
      <c r="K44" s="79">
        <v>1</v>
      </c>
      <c r="L44" s="80" t="s">
        <v>506</v>
      </c>
      <c r="M44" s="80" t="s">
        <v>101</v>
      </c>
      <c r="N44" s="75" t="s">
        <v>108</v>
      </c>
      <c r="O44" s="85" t="s">
        <v>117</v>
      </c>
      <c r="P44" s="80"/>
      <c r="Q44" s="76"/>
    </row>
    <row r="45" spans="1:17" s="15" customFormat="1">
      <c r="A45" s="90"/>
      <c r="B45" s="88">
        <v>2</v>
      </c>
      <c r="C45" s="88"/>
      <c r="D45" s="88"/>
      <c r="E45" s="89"/>
      <c r="F45" s="89"/>
      <c r="G45" s="89"/>
      <c r="H45" s="89"/>
      <c r="I45" s="89"/>
      <c r="J45" s="89" t="s">
        <v>11</v>
      </c>
      <c r="K45" s="89">
        <v>1</v>
      </c>
      <c r="L45" s="90" t="s">
        <v>507</v>
      </c>
      <c r="M45" s="90" t="s">
        <v>112</v>
      </c>
      <c r="N45" s="90" t="s">
        <v>5</v>
      </c>
      <c r="O45" s="85" t="s">
        <v>117</v>
      </c>
      <c r="P45" s="90" t="s">
        <v>793</v>
      </c>
      <c r="Q45" s="76"/>
    </row>
    <row r="46" spans="1:17" s="15" customFormat="1">
      <c r="A46" s="90"/>
      <c r="B46" s="88">
        <v>3</v>
      </c>
      <c r="C46" s="88"/>
      <c r="D46" s="88"/>
      <c r="E46" s="89"/>
      <c r="F46" s="89"/>
      <c r="G46" s="89"/>
      <c r="H46" s="89"/>
      <c r="I46" s="89"/>
      <c r="J46" s="89" t="s">
        <v>13</v>
      </c>
      <c r="K46" s="89">
        <v>3</v>
      </c>
      <c r="L46" s="90" t="s">
        <v>508</v>
      </c>
      <c r="M46" s="90" t="s">
        <v>112</v>
      </c>
      <c r="N46" s="90" t="s">
        <v>794</v>
      </c>
      <c r="O46" s="85" t="s">
        <v>117</v>
      </c>
      <c r="P46" s="90" t="s">
        <v>795</v>
      </c>
      <c r="Q46" s="76"/>
    </row>
    <row r="47" spans="1:17" s="15" customFormat="1">
      <c r="A47" s="90"/>
      <c r="B47" s="88">
        <v>4</v>
      </c>
      <c r="C47" s="88"/>
      <c r="D47" s="88"/>
      <c r="E47" s="89"/>
      <c r="F47" s="89"/>
      <c r="G47" s="89"/>
      <c r="H47" s="89"/>
      <c r="I47" s="89"/>
      <c r="J47" s="89" t="s">
        <v>16</v>
      </c>
      <c r="K47" s="89">
        <v>1</v>
      </c>
      <c r="L47" s="90" t="s">
        <v>509</v>
      </c>
      <c r="M47" s="90" t="s">
        <v>112</v>
      </c>
      <c r="N47" s="90" t="s">
        <v>794</v>
      </c>
      <c r="O47" s="85" t="s">
        <v>117</v>
      </c>
      <c r="P47" s="90" t="s">
        <v>795</v>
      </c>
      <c r="Q47" s="76"/>
    </row>
    <row r="48" spans="1:17" s="15" customFormat="1">
      <c r="A48" s="90"/>
      <c r="B48" s="88">
        <v>5</v>
      </c>
      <c r="C48" s="88"/>
      <c r="D48" s="88"/>
      <c r="E48" s="89"/>
      <c r="F48" s="89"/>
      <c r="G48" s="89"/>
      <c r="H48" s="89"/>
      <c r="I48" s="89"/>
      <c r="J48" s="89" t="s">
        <v>17</v>
      </c>
      <c r="K48" s="89">
        <v>1</v>
      </c>
      <c r="L48" s="90" t="s">
        <v>510</v>
      </c>
      <c r="M48" s="90" t="s">
        <v>112</v>
      </c>
      <c r="N48" s="90" t="s">
        <v>796</v>
      </c>
      <c r="O48" s="85" t="s">
        <v>117</v>
      </c>
      <c r="P48" s="90" t="s">
        <v>797</v>
      </c>
      <c r="Q48" s="76"/>
    </row>
    <row r="49" spans="1:184" s="15" customFormat="1">
      <c r="A49" s="90"/>
      <c r="B49" s="88">
        <v>6</v>
      </c>
      <c r="C49" s="88"/>
      <c r="D49" s="88"/>
      <c r="E49" s="89"/>
      <c r="F49" s="89"/>
      <c r="G49" s="89"/>
      <c r="H49" s="89"/>
      <c r="I49" s="89"/>
      <c r="J49" s="89" t="s">
        <v>18</v>
      </c>
      <c r="K49" s="89">
        <v>4</v>
      </c>
      <c r="L49" s="90" t="s">
        <v>511</v>
      </c>
      <c r="M49" s="90" t="s">
        <v>112</v>
      </c>
      <c r="N49" s="90" t="s">
        <v>794</v>
      </c>
      <c r="O49" s="85" t="s">
        <v>117</v>
      </c>
      <c r="P49" s="90" t="s">
        <v>795</v>
      </c>
      <c r="Q49" s="76"/>
    </row>
    <row r="50" spans="1:184" s="15" customFormat="1">
      <c r="A50" s="90"/>
      <c r="B50" s="88">
        <v>7</v>
      </c>
      <c r="C50" s="88"/>
      <c r="D50" s="88"/>
      <c r="E50" s="89"/>
      <c r="F50" s="89"/>
      <c r="G50" s="89"/>
      <c r="H50" s="89"/>
      <c r="I50" s="89"/>
      <c r="J50" s="89" t="s">
        <v>505</v>
      </c>
      <c r="K50" s="89">
        <v>1</v>
      </c>
      <c r="L50" s="90" t="s">
        <v>512</v>
      </c>
      <c r="M50" s="90" t="s">
        <v>112</v>
      </c>
      <c r="N50" s="90" t="s">
        <v>796</v>
      </c>
      <c r="O50" s="85" t="s">
        <v>117</v>
      </c>
      <c r="P50" s="90" t="s">
        <v>797</v>
      </c>
      <c r="Q50" s="76"/>
    </row>
    <row r="51" spans="1:184" s="15" customFormat="1">
      <c r="A51" s="90"/>
      <c r="B51" s="88">
        <v>9</v>
      </c>
      <c r="C51" s="88"/>
      <c r="D51" s="88"/>
      <c r="E51" s="89"/>
      <c r="F51" s="89"/>
      <c r="G51" s="89"/>
      <c r="H51" s="89"/>
      <c r="I51" s="89"/>
      <c r="J51" s="89" t="s">
        <v>15</v>
      </c>
      <c r="K51" s="89">
        <v>1</v>
      </c>
      <c r="L51" s="90" t="s">
        <v>513</v>
      </c>
      <c r="M51" s="90" t="s">
        <v>112</v>
      </c>
      <c r="N51" s="90" t="s">
        <v>794</v>
      </c>
      <c r="O51" s="85" t="s">
        <v>117</v>
      </c>
      <c r="P51" s="90" t="s">
        <v>795</v>
      </c>
      <c r="Q51" s="76"/>
    </row>
    <row r="52" spans="1:184" s="15" customFormat="1" ht="14.4" thickBot="1">
      <c r="A52" s="86"/>
      <c r="B52" s="94">
        <v>10</v>
      </c>
      <c r="C52" s="94"/>
      <c r="D52" s="94"/>
      <c r="E52" s="95"/>
      <c r="F52" s="95"/>
      <c r="G52" s="95"/>
      <c r="H52" s="95"/>
      <c r="I52" s="95"/>
      <c r="J52" s="95" t="s">
        <v>19</v>
      </c>
      <c r="K52" s="95">
        <v>1</v>
      </c>
      <c r="L52" s="86" t="s">
        <v>798</v>
      </c>
      <c r="M52" s="86" t="s">
        <v>116</v>
      </c>
      <c r="N52" s="86" t="s">
        <v>5</v>
      </c>
      <c r="O52" s="85" t="s">
        <v>117</v>
      </c>
      <c r="P52" s="86" t="s">
        <v>799</v>
      </c>
      <c r="Q52" s="76"/>
    </row>
    <row r="53" spans="1:184" s="15" customFormat="1" ht="14.4" thickBot="1">
      <c r="A53" s="213" t="s">
        <v>517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76"/>
    </row>
    <row r="54" spans="1:184" s="15" customFormat="1">
      <c r="A54" s="80"/>
      <c r="B54" s="78">
        <v>1</v>
      </c>
      <c r="C54" s="78"/>
      <c r="D54" s="78"/>
      <c r="E54" s="79"/>
      <c r="F54" s="79"/>
      <c r="G54" s="79"/>
      <c r="H54" s="79"/>
      <c r="I54" s="79"/>
      <c r="J54" s="79" t="s">
        <v>20</v>
      </c>
      <c r="K54" s="79">
        <v>4</v>
      </c>
      <c r="L54" s="80" t="s">
        <v>514</v>
      </c>
      <c r="M54" s="80" t="s">
        <v>112</v>
      </c>
      <c r="N54" s="80" t="s">
        <v>5</v>
      </c>
      <c r="O54" s="85" t="s">
        <v>117</v>
      </c>
      <c r="P54" s="80" t="s">
        <v>800</v>
      </c>
      <c r="Q54" s="76"/>
    </row>
    <row r="55" spans="1:184" s="15" customFormat="1">
      <c r="A55" s="90"/>
      <c r="B55" s="88">
        <v>2</v>
      </c>
      <c r="C55" s="88"/>
      <c r="D55" s="88"/>
      <c r="E55" s="89"/>
      <c r="F55" s="89"/>
      <c r="G55" s="89"/>
      <c r="H55" s="89"/>
      <c r="I55" s="89"/>
      <c r="J55" s="89" t="s">
        <v>158</v>
      </c>
      <c r="K55" s="89">
        <v>1</v>
      </c>
      <c r="L55" s="90" t="s">
        <v>515</v>
      </c>
      <c r="M55" s="90" t="s">
        <v>112</v>
      </c>
      <c r="N55" s="90" t="s">
        <v>794</v>
      </c>
      <c r="O55" s="85" t="s">
        <v>117</v>
      </c>
      <c r="P55" s="90" t="s">
        <v>795</v>
      </c>
      <c r="Q55" s="76"/>
    </row>
    <row r="56" spans="1:184" s="15" customFormat="1" ht="14.4" thickBot="1">
      <c r="A56" s="86"/>
      <c r="B56" s="94">
        <v>3</v>
      </c>
      <c r="C56" s="94"/>
      <c r="D56" s="94"/>
      <c r="E56" s="95"/>
      <c r="F56" s="95"/>
      <c r="G56" s="95"/>
      <c r="H56" s="95"/>
      <c r="I56" s="95"/>
      <c r="J56" s="95" t="s">
        <v>21</v>
      </c>
      <c r="K56" s="95">
        <v>4</v>
      </c>
      <c r="L56" s="86" t="s">
        <v>516</v>
      </c>
      <c r="M56" s="86" t="s">
        <v>112</v>
      </c>
      <c r="N56" s="86" t="s">
        <v>794</v>
      </c>
      <c r="O56" s="86" t="s">
        <v>117</v>
      </c>
      <c r="P56" s="86" t="s">
        <v>795</v>
      </c>
      <c r="Q56" s="76"/>
    </row>
    <row r="57" spans="1:184" s="18" customFormat="1" ht="30.6" thickBot="1">
      <c r="A57" s="209" t="s">
        <v>801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1"/>
      <c r="Q57" s="68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</row>
    <row r="58" spans="1:184" s="20" customFormat="1" ht="41.4" thickBot="1">
      <c r="A58" s="69" t="s">
        <v>472</v>
      </c>
      <c r="B58" s="69" t="s">
        <v>474</v>
      </c>
      <c r="C58" s="69" t="s">
        <v>140</v>
      </c>
      <c r="D58" s="69" t="s">
        <v>525</v>
      </c>
      <c r="E58" s="69" t="s">
        <v>526</v>
      </c>
      <c r="F58" s="69" t="s">
        <v>527</v>
      </c>
      <c r="G58" s="69" t="s">
        <v>528</v>
      </c>
      <c r="H58" s="69" t="s">
        <v>529</v>
      </c>
      <c r="I58" s="69" t="s">
        <v>653</v>
      </c>
      <c r="J58" s="69" t="s">
        <v>98</v>
      </c>
      <c r="K58" s="69" t="s">
        <v>99</v>
      </c>
      <c r="L58" s="69" t="s">
        <v>100</v>
      </c>
      <c r="M58" s="69" t="s">
        <v>101</v>
      </c>
      <c r="N58" s="69" t="s">
        <v>102</v>
      </c>
      <c r="O58" s="69" t="s">
        <v>783</v>
      </c>
      <c r="P58" s="69" t="s">
        <v>103</v>
      </c>
      <c r="Q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</row>
    <row r="59" spans="1:184" s="15" customFormat="1" ht="14.4" thickBot="1">
      <c r="A59" s="213" t="s">
        <v>524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76"/>
    </row>
    <row r="60" spans="1:184" s="15" customFormat="1">
      <c r="A60" s="77"/>
      <c r="B60" s="78">
        <v>1</v>
      </c>
      <c r="C60" s="78"/>
      <c r="D60" s="78"/>
      <c r="E60" s="79"/>
      <c r="F60" s="79"/>
      <c r="G60" s="79" t="s">
        <v>72</v>
      </c>
      <c r="H60" s="78"/>
      <c r="I60" s="78"/>
      <c r="J60" s="79"/>
      <c r="K60" s="79">
        <v>1</v>
      </c>
      <c r="L60" s="80" t="s">
        <v>580</v>
      </c>
      <c r="M60" s="80" t="s">
        <v>101</v>
      </c>
      <c r="N60" s="81" t="s">
        <v>108</v>
      </c>
      <c r="O60" s="81" t="s">
        <v>108</v>
      </c>
      <c r="P60" s="80"/>
      <c r="Q60" s="76"/>
    </row>
    <row r="61" spans="1:184" s="15" customFormat="1">
      <c r="A61" s="87"/>
      <c r="B61" s="88">
        <v>2</v>
      </c>
      <c r="C61" s="88"/>
      <c r="D61" s="88"/>
      <c r="E61" s="89"/>
      <c r="F61" s="89"/>
      <c r="G61" s="89" t="s">
        <v>77</v>
      </c>
      <c r="H61" s="88"/>
      <c r="I61" s="88"/>
      <c r="J61" s="89"/>
      <c r="K61" s="89">
        <v>1</v>
      </c>
      <c r="L61" s="90" t="s">
        <v>487</v>
      </c>
      <c r="M61" s="90" t="s">
        <v>112</v>
      </c>
      <c r="N61" s="90" t="s">
        <v>113</v>
      </c>
      <c r="O61" s="90" t="s">
        <v>784</v>
      </c>
      <c r="P61" s="90"/>
      <c r="Q61" s="76"/>
    </row>
    <row r="62" spans="1:184" s="15" customFormat="1">
      <c r="A62" s="87"/>
      <c r="B62" s="88">
        <v>3</v>
      </c>
      <c r="C62" s="88"/>
      <c r="D62" s="88"/>
      <c r="E62" s="89"/>
      <c r="F62" s="89"/>
      <c r="G62" s="89" t="s">
        <v>66</v>
      </c>
      <c r="H62" s="88"/>
      <c r="I62" s="88"/>
      <c r="J62" s="89"/>
      <c r="K62" s="89">
        <v>1</v>
      </c>
      <c r="L62" s="90" t="s">
        <v>488</v>
      </c>
      <c r="M62" s="90" t="s">
        <v>101</v>
      </c>
      <c r="N62" s="90" t="s">
        <v>108</v>
      </c>
      <c r="O62" s="90" t="s">
        <v>108</v>
      </c>
      <c r="P62" s="90"/>
      <c r="Q62" s="76"/>
    </row>
    <row r="63" spans="1:184" s="15" customFormat="1">
      <c r="A63" s="87"/>
      <c r="B63" s="88">
        <v>4</v>
      </c>
      <c r="C63" s="88"/>
      <c r="D63" s="88"/>
      <c r="E63" s="89"/>
      <c r="F63" s="89"/>
      <c r="G63" s="89"/>
      <c r="H63" s="89"/>
      <c r="I63" s="89"/>
      <c r="J63" s="89" t="s">
        <v>133</v>
      </c>
      <c r="K63" s="89">
        <v>1</v>
      </c>
      <c r="L63" s="90" t="s">
        <v>489</v>
      </c>
      <c r="M63" s="90" t="s">
        <v>112</v>
      </c>
      <c r="N63" s="90" t="s">
        <v>113</v>
      </c>
      <c r="O63" s="90" t="s">
        <v>784</v>
      </c>
      <c r="P63" s="93" t="s">
        <v>68</v>
      </c>
      <c r="Q63" s="76"/>
    </row>
    <row r="64" spans="1:184" s="15" customFormat="1">
      <c r="A64" s="87"/>
      <c r="B64" s="88">
        <v>5</v>
      </c>
      <c r="C64" s="88"/>
      <c r="D64" s="88"/>
      <c r="E64" s="89"/>
      <c r="F64" s="89"/>
      <c r="G64" s="89"/>
      <c r="H64" s="89"/>
      <c r="I64" s="89"/>
      <c r="J64" s="89" t="s">
        <v>120</v>
      </c>
      <c r="K64" s="89">
        <v>1</v>
      </c>
      <c r="L64" s="90" t="s">
        <v>789</v>
      </c>
      <c r="M64" s="90" t="s">
        <v>116</v>
      </c>
      <c r="N64" s="90" t="s">
        <v>113</v>
      </c>
      <c r="O64" s="90" t="s">
        <v>784</v>
      </c>
      <c r="P64" s="90" t="s">
        <v>117</v>
      </c>
      <c r="Q64" s="76"/>
    </row>
    <row r="65" spans="1:17" s="15" customFormat="1">
      <c r="A65" s="87"/>
      <c r="B65" s="88">
        <v>6</v>
      </c>
      <c r="C65" s="88"/>
      <c r="D65" s="88"/>
      <c r="E65" s="89"/>
      <c r="F65" s="89"/>
      <c r="G65" s="89"/>
      <c r="H65" s="89"/>
      <c r="I65" s="89"/>
      <c r="J65" s="89" t="s">
        <v>152</v>
      </c>
      <c r="K65" s="89">
        <v>4</v>
      </c>
      <c r="L65" s="90" t="s">
        <v>490</v>
      </c>
      <c r="M65" s="90" t="s">
        <v>116</v>
      </c>
      <c r="N65" s="90" t="s">
        <v>113</v>
      </c>
      <c r="O65" s="90" t="s">
        <v>784</v>
      </c>
      <c r="P65" s="90" t="s">
        <v>117</v>
      </c>
      <c r="Q65" s="76"/>
    </row>
    <row r="66" spans="1:17" s="15" customFormat="1">
      <c r="A66" s="87"/>
      <c r="B66" s="88">
        <v>7</v>
      </c>
      <c r="C66" s="88"/>
      <c r="D66" s="88"/>
      <c r="E66" s="89"/>
      <c r="F66" s="89"/>
      <c r="G66" s="89"/>
      <c r="H66" s="89"/>
      <c r="I66" s="89"/>
      <c r="J66" s="89" t="s">
        <v>148</v>
      </c>
      <c r="K66" s="89">
        <v>4</v>
      </c>
      <c r="L66" s="90" t="s">
        <v>491</v>
      </c>
      <c r="M66" s="90" t="s">
        <v>116</v>
      </c>
      <c r="N66" s="90" t="s">
        <v>113</v>
      </c>
      <c r="O66" s="90" t="s">
        <v>784</v>
      </c>
      <c r="P66" s="90" t="s">
        <v>117</v>
      </c>
      <c r="Q66" s="76"/>
    </row>
    <row r="67" spans="1:17" s="15" customFormat="1" ht="14.4" thickBot="1">
      <c r="A67" s="82"/>
      <c r="B67" s="83">
        <v>8</v>
      </c>
      <c r="C67" s="83"/>
      <c r="D67" s="83"/>
      <c r="E67" s="84"/>
      <c r="F67" s="84"/>
      <c r="G67" s="84"/>
      <c r="H67" s="84"/>
      <c r="I67" s="84"/>
      <c r="J67" s="84" t="s">
        <v>1</v>
      </c>
      <c r="K67" s="84">
        <v>12</v>
      </c>
      <c r="L67" s="85" t="s">
        <v>486</v>
      </c>
      <c r="M67" s="85" t="s">
        <v>116</v>
      </c>
      <c r="N67" s="86" t="s">
        <v>4</v>
      </c>
      <c r="O67" s="86" t="s">
        <v>117</v>
      </c>
      <c r="P67" s="85" t="s">
        <v>117</v>
      </c>
      <c r="Q67" s="76"/>
    </row>
    <row r="68" spans="1:17" s="15" customFormat="1" ht="14.4" thickBot="1">
      <c r="A68" s="213" t="s">
        <v>802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76"/>
    </row>
    <row r="69" spans="1:17" s="15" customFormat="1">
      <c r="A69" s="80"/>
      <c r="B69" s="78">
        <v>1</v>
      </c>
      <c r="C69" s="78"/>
      <c r="D69" s="78"/>
      <c r="E69" s="79"/>
      <c r="F69" s="79"/>
      <c r="G69" s="79" t="s">
        <v>530</v>
      </c>
      <c r="H69" s="79"/>
      <c r="I69" s="79"/>
      <c r="J69" s="79"/>
      <c r="K69" s="79">
        <v>1</v>
      </c>
      <c r="L69" s="80" t="s">
        <v>531</v>
      </c>
      <c r="M69" s="80" t="s">
        <v>112</v>
      </c>
      <c r="N69" s="81" t="s">
        <v>113</v>
      </c>
      <c r="O69" s="81" t="s">
        <v>784</v>
      </c>
      <c r="P69" s="80"/>
      <c r="Q69" s="76"/>
    </row>
    <row r="70" spans="1:17" s="15" customFormat="1">
      <c r="A70" s="90"/>
      <c r="B70" s="88">
        <v>2</v>
      </c>
      <c r="C70" s="88"/>
      <c r="D70" s="88"/>
      <c r="E70" s="89"/>
      <c r="F70" s="89"/>
      <c r="G70" s="89"/>
      <c r="H70" s="89"/>
      <c r="I70" s="89"/>
      <c r="J70" s="89" t="s">
        <v>130</v>
      </c>
      <c r="K70" s="89">
        <v>1</v>
      </c>
      <c r="L70" s="90" t="s">
        <v>535</v>
      </c>
      <c r="M70" s="90" t="s">
        <v>112</v>
      </c>
      <c r="N70" s="90" t="s">
        <v>113</v>
      </c>
      <c r="O70" s="90" t="s">
        <v>784</v>
      </c>
      <c r="P70" s="90" t="s">
        <v>803</v>
      </c>
      <c r="Q70" s="76"/>
    </row>
    <row r="71" spans="1:17" s="15" customFormat="1">
      <c r="A71" s="90"/>
      <c r="B71" s="88">
        <v>3</v>
      </c>
      <c r="C71" s="88"/>
      <c r="D71" s="88"/>
      <c r="E71" s="89"/>
      <c r="F71" s="89"/>
      <c r="G71" s="89"/>
      <c r="H71" s="89"/>
      <c r="I71" s="89"/>
      <c r="J71" s="89" t="s">
        <v>129</v>
      </c>
      <c r="K71" s="89">
        <v>1</v>
      </c>
      <c r="L71" s="90" t="s">
        <v>532</v>
      </c>
      <c r="M71" s="90" t="s">
        <v>112</v>
      </c>
      <c r="N71" s="90" t="s">
        <v>113</v>
      </c>
      <c r="O71" s="90" t="s">
        <v>784</v>
      </c>
      <c r="P71" s="90" t="s">
        <v>804</v>
      </c>
      <c r="Q71" s="76"/>
    </row>
    <row r="72" spans="1:17" s="15" customFormat="1">
      <c r="A72" s="90"/>
      <c r="B72" s="88">
        <v>4</v>
      </c>
      <c r="C72" s="88"/>
      <c r="D72" s="88"/>
      <c r="E72" s="89"/>
      <c r="F72" s="89"/>
      <c r="G72" s="89"/>
      <c r="H72" s="89"/>
      <c r="I72" s="89"/>
      <c r="J72" s="89" t="s">
        <v>41</v>
      </c>
      <c r="K72" s="89">
        <v>2</v>
      </c>
      <c r="L72" s="90" t="s">
        <v>533</v>
      </c>
      <c r="M72" s="90" t="s">
        <v>112</v>
      </c>
      <c r="N72" s="90" t="s">
        <v>113</v>
      </c>
      <c r="O72" s="90" t="s">
        <v>784</v>
      </c>
      <c r="P72" s="90" t="s">
        <v>805</v>
      </c>
      <c r="Q72" s="76"/>
    </row>
    <row r="73" spans="1:17" s="15" customFormat="1">
      <c r="A73" s="90"/>
      <c r="B73" s="88">
        <v>5</v>
      </c>
      <c r="C73" s="88"/>
      <c r="D73" s="88"/>
      <c r="E73" s="89"/>
      <c r="F73" s="89"/>
      <c r="G73" s="89"/>
      <c r="H73" s="89"/>
      <c r="I73" s="89"/>
      <c r="J73" s="89" t="s">
        <v>40</v>
      </c>
      <c r="K73" s="89">
        <v>1</v>
      </c>
      <c r="L73" s="90" t="s">
        <v>649</v>
      </c>
      <c r="M73" s="90" t="s">
        <v>112</v>
      </c>
      <c r="N73" s="90" t="s">
        <v>113</v>
      </c>
      <c r="O73" s="90" t="s">
        <v>784</v>
      </c>
      <c r="P73" s="90" t="s">
        <v>806</v>
      </c>
      <c r="Q73" s="76"/>
    </row>
    <row r="74" spans="1:17" s="15" customFormat="1">
      <c r="A74" s="90"/>
      <c r="B74" s="88">
        <v>6</v>
      </c>
      <c r="C74" s="88"/>
      <c r="D74" s="88"/>
      <c r="E74" s="89"/>
      <c r="F74" s="89"/>
      <c r="G74" s="89"/>
      <c r="H74" s="89"/>
      <c r="I74" s="89"/>
      <c r="J74" s="89" t="s">
        <v>134</v>
      </c>
      <c r="K74" s="89">
        <v>1</v>
      </c>
      <c r="L74" s="90" t="s">
        <v>534</v>
      </c>
      <c r="M74" s="90" t="s">
        <v>112</v>
      </c>
      <c r="N74" s="90" t="s">
        <v>113</v>
      </c>
      <c r="O74" s="90" t="s">
        <v>784</v>
      </c>
      <c r="P74" s="93" t="s">
        <v>791</v>
      </c>
      <c r="Q74" s="76"/>
    </row>
    <row r="75" spans="1:17" s="15" customFormat="1" ht="14.4" thickBot="1">
      <c r="A75" s="85"/>
      <c r="B75" s="83">
        <v>7</v>
      </c>
      <c r="C75" s="83"/>
      <c r="D75" s="83"/>
      <c r="E75" s="84"/>
      <c r="F75" s="84"/>
      <c r="G75" s="84"/>
      <c r="H75" s="84"/>
      <c r="I75" s="84"/>
      <c r="J75" s="84" t="s">
        <v>135</v>
      </c>
      <c r="K75" s="84">
        <v>1</v>
      </c>
      <c r="L75" s="85" t="s">
        <v>807</v>
      </c>
      <c r="M75" s="85" t="s">
        <v>112</v>
      </c>
      <c r="N75" s="86" t="s">
        <v>113</v>
      </c>
      <c r="O75" s="86" t="s">
        <v>784</v>
      </c>
      <c r="P75" s="91" t="s">
        <v>791</v>
      </c>
      <c r="Q75" s="76"/>
    </row>
    <row r="76" spans="1:17" s="15" customFormat="1" ht="14.4" thickBot="1">
      <c r="A76" s="213" t="s">
        <v>536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76"/>
    </row>
    <row r="77" spans="1:17" s="15" customFormat="1">
      <c r="A77" s="80"/>
      <c r="B77" s="78">
        <v>1</v>
      </c>
      <c r="C77" s="78"/>
      <c r="D77" s="78"/>
      <c r="E77" s="79"/>
      <c r="F77" s="79"/>
      <c r="G77" s="79" t="s">
        <v>10</v>
      </c>
      <c r="H77" s="79"/>
      <c r="I77" s="79"/>
      <c r="J77" s="79"/>
      <c r="K77" s="79">
        <v>10</v>
      </c>
      <c r="L77" s="80" t="s">
        <v>537</v>
      </c>
      <c r="M77" s="80" t="s">
        <v>112</v>
      </c>
      <c r="N77" s="90" t="s">
        <v>113</v>
      </c>
      <c r="O77" s="85" t="s">
        <v>117</v>
      </c>
      <c r="P77" s="80"/>
      <c r="Q77" s="76"/>
    </row>
    <row r="78" spans="1:17" s="15" customFormat="1">
      <c r="A78" s="90"/>
      <c r="B78" s="88">
        <v>2</v>
      </c>
      <c r="C78" s="88"/>
      <c r="D78" s="88"/>
      <c r="E78" s="89"/>
      <c r="F78" s="89"/>
      <c r="G78" s="89"/>
      <c r="H78" s="89"/>
      <c r="I78" s="89"/>
      <c r="J78" s="89" t="s">
        <v>136</v>
      </c>
      <c r="K78" s="89">
        <v>1</v>
      </c>
      <c r="L78" s="90" t="s">
        <v>538</v>
      </c>
      <c r="M78" s="90" t="s">
        <v>112</v>
      </c>
      <c r="N78" s="90" t="s">
        <v>113</v>
      </c>
      <c r="O78" s="85" t="s">
        <v>117</v>
      </c>
      <c r="P78" s="93" t="s">
        <v>791</v>
      </c>
      <c r="Q78" s="76"/>
    </row>
    <row r="79" spans="1:17" s="15" customFormat="1" ht="14.4" thickBot="1">
      <c r="A79" s="85"/>
      <c r="B79" s="83">
        <v>3</v>
      </c>
      <c r="C79" s="83"/>
      <c r="D79" s="83"/>
      <c r="E79" s="84"/>
      <c r="F79" s="84"/>
      <c r="G79" s="84"/>
      <c r="H79" s="84"/>
      <c r="I79" s="84"/>
      <c r="J79" s="84" t="s">
        <v>58</v>
      </c>
      <c r="K79" s="84">
        <v>1</v>
      </c>
      <c r="L79" s="85" t="s">
        <v>539</v>
      </c>
      <c r="M79" s="85" t="s">
        <v>112</v>
      </c>
      <c r="N79" s="85" t="s">
        <v>113</v>
      </c>
      <c r="O79" s="85" t="s">
        <v>117</v>
      </c>
      <c r="P79" s="91" t="s">
        <v>791</v>
      </c>
      <c r="Q79" s="76"/>
    </row>
    <row r="80" spans="1:17" s="15" customFormat="1" ht="14.4" thickBot="1">
      <c r="A80" s="213" t="s">
        <v>540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76"/>
    </row>
    <row r="81" spans="1:17" s="15" customFormat="1">
      <c r="A81" s="80"/>
      <c r="B81" s="78">
        <v>1</v>
      </c>
      <c r="C81" s="78"/>
      <c r="D81" s="78"/>
      <c r="E81" s="79"/>
      <c r="F81" s="79"/>
      <c r="G81" s="79"/>
      <c r="H81" s="79"/>
      <c r="I81" s="79"/>
      <c r="J81" s="79" t="s">
        <v>138</v>
      </c>
      <c r="K81" s="79">
        <v>1</v>
      </c>
      <c r="L81" s="80" t="s">
        <v>543</v>
      </c>
      <c r="M81" s="80" t="s">
        <v>112</v>
      </c>
      <c r="N81" s="81" t="s">
        <v>113</v>
      </c>
      <c r="O81" s="81" t="s">
        <v>784</v>
      </c>
      <c r="P81" s="80" t="s">
        <v>806</v>
      </c>
      <c r="Q81" s="76"/>
    </row>
    <row r="82" spans="1:17" s="15" customFormat="1">
      <c r="A82" s="90"/>
      <c r="B82" s="88">
        <v>2</v>
      </c>
      <c r="C82" s="88"/>
      <c r="D82" s="88"/>
      <c r="E82" s="89"/>
      <c r="F82" s="89"/>
      <c r="G82" s="89"/>
      <c r="H82" s="89"/>
      <c r="I82" s="89"/>
      <c r="J82" s="89" t="s">
        <v>139</v>
      </c>
      <c r="K82" s="89">
        <v>1</v>
      </c>
      <c r="L82" s="90" t="s">
        <v>544</v>
      </c>
      <c r="M82" s="90" t="s">
        <v>112</v>
      </c>
      <c r="N82" s="90" t="s">
        <v>113</v>
      </c>
      <c r="O82" s="90" t="s">
        <v>784</v>
      </c>
      <c r="P82" s="90" t="s">
        <v>806</v>
      </c>
      <c r="Q82" s="76"/>
    </row>
    <row r="83" spans="1:17" s="15" customFormat="1">
      <c r="A83" s="90"/>
      <c r="B83" s="88">
        <v>3</v>
      </c>
      <c r="C83" s="88"/>
      <c r="D83" s="88"/>
      <c r="E83" s="89"/>
      <c r="F83" s="89"/>
      <c r="G83" s="89"/>
      <c r="H83" s="89"/>
      <c r="I83" s="89"/>
      <c r="J83" s="89" t="s">
        <v>57</v>
      </c>
      <c r="K83" s="89">
        <v>1</v>
      </c>
      <c r="L83" s="90" t="s">
        <v>545</v>
      </c>
      <c r="M83" s="90" t="s">
        <v>112</v>
      </c>
      <c r="N83" s="90" t="s">
        <v>113</v>
      </c>
      <c r="O83" s="90" t="s">
        <v>784</v>
      </c>
      <c r="P83" s="90" t="s">
        <v>806</v>
      </c>
      <c r="Q83" s="76"/>
    </row>
    <row r="84" spans="1:17" s="15" customFormat="1">
      <c r="A84" s="90"/>
      <c r="B84" s="88">
        <v>4</v>
      </c>
      <c r="C84" s="88"/>
      <c r="D84" s="88"/>
      <c r="E84" s="89"/>
      <c r="F84" s="89"/>
      <c r="G84" s="89"/>
      <c r="H84" s="89"/>
      <c r="I84" s="89"/>
      <c r="J84" s="89" t="s">
        <v>59</v>
      </c>
      <c r="K84" s="89">
        <v>1</v>
      </c>
      <c r="L84" s="90" t="s">
        <v>546</v>
      </c>
      <c r="M84" s="90" t="s">
        <v>112</v>
      </c>
      <c r="N84" s="90" t="s">
        <v>113</v>
      </c>
      <c r="O84" s="90" t="s">
        <v>784</v>
      </c>
      <c r="P84" s="90" t="s">
        <v>806</v>
      </c>
      <c r="Q84" s="76"/>
    </row>
    <row r="85" spans="1:17" s="15" customFormat="1" ht="14.4" thickBot="1">
      <c r="A85" s="85"/>
      <c r="B85" s="83">
        <v>5</v>
      </c>
      <c r="C85" s="83"/>
      <c r="D85" s="83"/>
      <c r="E85" s="84"/>
      <c r="F85" s="84"/>
      <c r="G85" s="84"/>
      <c r="H85" s="84"/>
      <c r="I85" s="84"/>
      <c r="J85" s="84" t="s">
        <v>61</v>
      </c>
      <c r="K85" s="84">
        <v>3</v>
      </c>
      <c r="L85" s="85" t="s">
        <v>547</v>
      </c>
      <c r="M85" s="85" t="s">
        <v>112</v>
      </c>
      <c r="N85" s="86" t="s">
        <v>113</v>
      </c>
      <c r="O85" s="86" t="s">
        <v>784</v>
      </c>
      <c r="P85" s="85" t="s">
        <v>806</v>
      </c>
      <c r="Q85" s="76"/>
    </row>
    <row r="86" spans="1:17" s="15" customFormat="1" ht="14.4" thickBot="1">
      <c r="A86" s="213" t="s">
        <v>541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76"/>
    </row>
    <row r="87" spans="1:17" s="15" customFormat="1">
      <c r="A87" s="80"/>
      <c r="B87" s="78">
        <v>1</v>
      </c>
      <c r="C87" s="78"/>
      <c r="D87" s="78"/>
      <c r="E87" s="79"/>
      <c r="F87" s="79"/>
      <c r="G87" s="79"/>
      <c r="H87" s="79"/>
      <c r="I87" s="79"/>
      <c r="J87" s="79" t="s">
        <v>62</v>
      </c>
      <c r="K87" s="79">
        <v>2</v>
      </c>
      <c r="L87" s="80" t="s">
        <v>549</v>
      </c>
      <c r="M87" s="80" t="s">
        <v>112</v>
      </c>
      <c r="N87" s="81" t="s">
        <v>113</v>
      </c>
      <c r="O87" s="81" t="s">
        <v>784</v>
      </c>
      <c r="P87" s="80" t="s">
        <v>806</v>
      </c>
      <c r="Q87" s="76"/>
    </row>
    <row r="88" spans="1:17" s="15" customFormat="1">
      <c r="A88" s="90"/>
      <c r="B88" s="88">
        <v>2</v>
      </c>
      <c r="C88" s="88"/>
      <c r="D88" s="88"/>
      <c r="E88" s="89"/>
      <c r="F88" s="89"/>
      <c r="G88" s="89"/>
      <c r="H88" s="89"/>
      <c r="I88" s="89"/>
      <c r="J88" s="89" t="s">
        <v>75</v>
      </c>
      <c r="K88" s="89">
        <v>2</v>
      </c>
      <c r="L88" s="90" t="s">
        <v>550</v>
      </c>
      <c r="M88" s="90" t="s">
        <v>112</v>
      </c>
      <c r="N88" s="90" t="s">
        <v>113</v>
      </c>
      <c r="O88" s="90" t="s">
        <v>784</v>
      </c>
      <c r="P88" s="90" t="s">
        <v>806</v>
      </c>
      <c r="Q88" s="76"/>
    </row>
    <row r="89" spans="1:17" s="15" customFormat="1">
      <c r="A89" s="90"/>
      <c r="B89" s="88">
        <v>3</v>
      </c>
      <c r="C89" s="88"/>
      <c r="D89" s="88"/>
      <c r="E89" s="89"/>
      <c r="F89" s="89"/>
      <c r="G89" s="89"/>
      <c r="H89" s="89"/>
      <c r="I89" s="89"/>
      <c r="J89" s="89" t="s">
        <v>76</v>
      </c>
      <c r="K89" s="89">
        <v>1</v>
      </c>
      <c r="L89" s="90" t="s">
        <v>553</v>
      </c>
      <c r="M89" s="90" t="s">
        <v>112</v>
      </c>
      <c r="N89" s="90" t="s">
        <v>113</v>
      </c>
      <c r="O89" s="90" t="s">
        <v>784</v>
      </c>
      <c r="P89" s="90" t="s">
        <v>55</v>
      </c>
      <c r="Q89" s="76"/>
    </row>
    <row r="90" spans="1:17" s="15" customFormat="1">
      <c r="A90" s="90"/>
      <c r="B90" s="88">
        <v>4</v>
      </c>
      <c r="C90" s="88"/>
      <c r="D90" s="88"/>
      <c r="E90" s="89"/>
      <c r="F90" s="89"/>
      <c r="G90" s="89"/>
      <c r="H90" s="89"/>
      <c r="I90" s="89"/>
      <c r="J90" s="89" t="s">
        <v>79</v>
      </c>
      <c r="K90" s="89">
        <v>1</v>
      </c>
      <c r="L90" s="90" t="s">
        <v>554</v>
      </c>
      <c r="M90" s="90" t="s">
        <v>112</v>
      </c>
      <c r="N90" s="90" t="s">
        <v>113</v>
      </c>
      <c r="O90" s="90" t="s">
        <v>784</v>
      </c>
      <c r="P90" s="90" t="s">
        <v>55</v>
      </c>
      <c r="Q90" s="76"/>
    </row>
    <row r="91" spans="1:17" s="15" customFormat="1">
      <c r="A91" s="90"/>
      <c r="B91" s="88">
        <v>5</v>
      </c>
      <c r="C91" s="88"/>
      <c r="D91" s="88"/>
      <c r="E91" s="89"/>
      <c r="F91" s="89"/>
      <c r="G91" s="89"/>
      <c r="H91" s="89"/>
      <c r="I91" s="89"/>
      <c r="J91" s="89" t="s">
        <v>80</v>
      </c>
      <c r="K91" s="89">
        <v>2</v>
      </c>
      <c r="L91" s="90" t="s">
        <v>551</v>
      </c>
      <c r="M91" s="90" t="s">
        <v>112</v>
      </c>
      <c r="N91" s="90" t="s">
        <v>113</v>
      </c>
      <c r="O91" s="90" t="s">
        <v>784</v>
      </c>
      <c r="P91" s="90" t="s">
        <v>55</v>
      </c>
      <c r="Q91" s="76"/>
    </row>
    <row r="92" spans="1:17" s="15" customFormat="1">
      <c r="A92" s="90"/>
      <c r="B92" s="88">
        <v>6</v>
      </c>
      <c r="C92" s="88"/>
      <c r="D92" s="88"/>
      <c r="E92" s="89"/>
      <c r="F92" s="89"/>
      <c r="G92" s="89"/>
      <c r="H92" s="89"/>
      <c r="I92" s="89"/>
      <c r="J92" s="89" t="s">
        <v>81</v>
      </c>
      <c r="K92" s="89">
        <v>2</v>
      </c>
      <c r="L92" s="90" t="s">
        <v>552</v>
      </c>
      <c r="M92" s="90" t="s">
        <v>112</v>
      </c>
      <c r="N92" s="90" t="s">
        <v>113</v>
      </c>
      <c r="O92" s="90" t="s">
        <v>784</v>
      </c>
      <c r="P92" s="90" t="s">
        <v>55</v>
      </c>
      <c r="Q92" s="76"/>
    </row>
    <row r="93" spans="1:17" s="15" customFormat="1">
      <c r="A93" s="90"/>
      <c r="B93" s="88">
        <v>7</v>
      </c>
      <c r="C93" s="88"/>
      <c r="D93" s="88"/>
      <c r="E93" s="89"/>
      <c r="F93" s="89"/>
      <c r="G93" s="89"/>
      <c r="H93" s="89"/>
      <c r="I93" s="89"/>
      <c r="J93" s="89" t="s">
        <v>83</v>
      </c>
      <c r="K93" s="89">
        <v>4</v>
      </c>
      <c r="L93" s="90" t="s">
        <v>555</v>
      </c>
      <c r="M93" s="90" t="s">
        <v>112</v>
      </c>
      <c r="N93" s="90" t="s">
        <v>113</v>
      </c>
      <c r="O93" s="90" t="s">
        <v>784</v>
      </c>
      <c r="P93" s="90" t="s">
        <v>55</v>
      </c>
      <c r="Q93" s="76"/>
    </row>
    <row r="94" spans="1:17" s="15" customFormat="1">
      <c r="A94" s="90"/>
      <c r="B94" s="88">
        <v>8</v>
      </c>
      <c r="C94" s="88"/>
      <c r="D94" s="88"/>
      <c r="E94" s="89"/>
      <c r="F94" s="89"/>
      <c r="G94" s="89"/>
      <c r="H94" s="89"/>
      <c r="I94" s="89"/>
      <c r="J94" s="89" t="s">
        <v>84</v>
      </c>
      <c r="K94" s="89">
        <v>2</v>
      </c>
      <c r="L94" s="90" t="s">
        <v>556</v>
      </c>
      <c r="M94" s="90" t="s">
        <v>112</v>
      </c>
      <c r="N94" s="90" t="s">
        <v>113</v>
      </c>
      <c r="O94" s="90" t="s">
        <v>784</v>
      </c>
      <c r="P94" s="90" t="s">
        <v>55</v>
      </c>
      <c r="Q94" s="76"/>
    </row>
    <row r="95" spans="1:17" s="15" customFormat="1" ht="14.4" thickBot="1">
      <c r="A95" s="85"/>
      <c r="B95" s="83">
        <v>9</v>
      </c>
      <c r="C95" s="83"/>
      <c r="D95" s="83"/>
      <c r="E95" s="84"/>
      <c r="F95" s="84"/>
      <c r="G95" s="84"/>
      <c r="H95" s="84"/>
      <c r="I95" s="84"/>
      <c r="J95" s="84" t="s">
        <v>548</v>
      </c>
      <c r="K95" s="84">
        <v>2</v>
      </c>
      <c r="L95" s="85" t="s">
        <v>557</v>
      </c>
      <c r="M95" s="85" t="s">
        <v>112</v>
      </c>
      <c r="N95" s="86" t="s">
        <v>808</v>
      </c>
      <c r="O95" s="86" t="s">
        <v>117</v>
      </c>
      <c r="P95" s="85" t="s">
        <v>809</v>
      </c>
      <c r="Q95" s="76"/>
    </row>
    <row r="96" spans="1:17" s="15" customFormat="1" ht="14.4" thickBot="1">
      <c r="A96" s="213" t="s">
        <v>561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76"/>
    </row>
    <row r="97" spans="1:17" s="15" customFormat="1">
      <c r="A97" s="80"/>
      <c r="B97" s="78">
        <v>1</v>
      </c>
      <c r="C97" s="79"/>
      <c r="D97" s="78"/>
      <c r="E97" s="79"/>
      <c r="F97" s="79"/>
      <c r="G97" s="79" t="s">
        <v>45</v>
      </c>
      <c r="H97" s="79"/>
      <c r="I97" s="79"/>
      <c r="J97" s="79"/>
      <c r="K97" s="79">
        <v>1</v>
      </c>
      <c r="L97" s="80" t="s">
        <v>810</v>
      </c>
      <c r="M97" s="80" t="s">
        <v>112</v>
      </c>
      <c r="N97" s="81" t="s">
        <v>113</v>
      </c>
      <c r="O97" s="81" t="s">
        <v>784</v>
      </c>
      <c r="P97" s="80"/>
      <c r="Q97" s="76"/>
    </row>
    <row r="98" spans="1:17" s="15" customFormat="1">
      <c r="A98" s="90"/>
      <c r="B98" s="88">
        <v>2</v>
      </c>
      <c r="C98" s="89"/>
      <c r="D98" s="88"/>
      <c r="E98" s="89"/>
      <c r="F98" s="89"/>
      <c r="G98" s="89" t="s">
        <v>558</v>
      </c>
      <c r="H98" s="89"/>
      <c r="I98" s="89"/>
      <c r="J98" s="89"/>
      <c r="K98" s="89">
        <v>1</v>
      </c>
      <c r="L98" s="90" t="s">
        <v>811</v>
      </c>
      <c r="M98" s="90" t="s">
        <v>112</v>
      </c>
      <c r="N98" s="90" t="s">
        <v>113</v>
      </c>
      <c r="O98" s="90" t="s">
        <v>784</v>
      </c>
      <c r="P98" s="90"/>
      <c r="Q98" s="76"/>
    </row>
    <row r="99" spans="1:17" s="15" customFormat="1" ht="14.4" thickBot="1">
      <c r="A99" s="85"/>
      <c r="B99" s="83">
        <v>3</v>
      </c>
      <c r="C99" s="84"/>
      <c r="D99" s="83"/>
      <c r="E99" s="84"/>
      <c r="F99" s="84"/>
      <c r="G99" s="84"/>
      <c r="H99" s="84"/>
      <c r="I99" s="84"/>
      <c r="J99" s="84" t="s">
        <v>559</v>
      </c>
      <c r="K99" s="84">
        <v>2</v>
      </c>
      <c r="L99" s="85" t="s">
        <v>560</v>
      </c>
      <c r="M99" s="85" t="s">
        <v>116</v>
      </c>
      <c r="N99" s="86" t="s">
        <v>113</v>
      </c>
      <c r="O99" s="86" t="s">
        <v>784</v>
      </c>
      <c r="P99" s="85" t="s">
        <v>812</v>
      </c>
      <c r="Q99" s="76"/>
    </row>
    <row r="100" spans="1:17" s="15" customFormat="1" ht="14.4" thickBot="1">
      <c r="A100" s="213" t="s">
        <v>542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76"/>
    </row>
    <row r="101" spans="1:17" s="15" customFormat="1">
      <c r="A101" s="80"/>
      <c r="B101" s="78">
        <v>1</v>
      </c>
      <c r="C101" s="79"/>
      <c r="D101" s="78"/>
      <c r="E101" s="79"/>
      <c r="F101" s="79"/>
      <c r="G101" s="79"/>
      <c r="H101" s="79"/>
      <c r="I101" s="79"/>
      <c r="J101" s="79" t="s">
        <v>82</v>
      </c>
      <c r="K101" s="79">
        <v>1</v>
      </c>
      <c r="L101" s="80" t="s">
        <v>813</v>
      </c>
      <c r="M101" s="80" t="s">
        <v>112</v>
      </c>
      <c r="N101" s="81" t="s">
        <v>113</v>
      </c>
      <c r="O101" s="81" t="s">
        <v>784</v>
      </c>
      <c r="P101" s="80" t="s">
        <v>814</v>
      </c>
      <c r="Q101" s="76"/>
    </row>
    <row r="102" spans="1:17" s="15" customFormat="1">
      <c r="A102" s="90"/>
      <c r="B102" s="88">
        <v>2</v>
      </c>
      <c r="C102" s="89"/>
      <c r="D102" s="88"/>
      <c r="E102" s="89"/>
      <c r="F102" s="89"/>
      <c r="G102" s="89"/>
      <c r="H102" s="89"/>
      <c r="I102" s="89"/>
      <c r="J102" s="89" t="s">
        <v>69</v>
      </c>
      <c r="K102" s="89">
        <v>2</v>
      </c>
      <c r="L102" s="90" t="s">
        <v>562</v>
      </c>
      <c r="M102" s="90" t="s">
        <v>112</v>
      </c>
      <c r="N102" s="90" t="s">
        <v>113</v>
      </c>
      <c r="O102" s="90" t="s">
        <v>784</v>
      </c>
      <c r="P102" s="90" t="s">
        <v>814</v>
      </c>
      <c r="Q102" s="76"/>
    </row>
    <row r="103" spans="1:17" s="15" customFormat="1">
      <c r="A103" s="90"/>
      <c r="B103" s="88">
        <v>3</v>
      </c>
      <c r="C103" s="89"/>
      <c r="D103" s="88"/>
      <c r="E103" s="89"/>
      <c r="F103" s="89"/>
      <c r="G103" s="89"/>
      <c r="H103" s="89"/>
      <c r="I103" s="89"/>
      <c r="J103" s="89" t="s">
        <v>64</v>
      </c>
      <c r="K103" s="89">
        <v>1</v>
      </c>
      <c r="L103" s="90" t="s">
        <v>563</v>
      </c>
      <c r="M103" s="90" t="s">
        <v>112</v>
      </c>
      <c r="N103" s="90" t="s">
        <v>113</v>
      </c>
      <c r="O103" s="90" t="s">
        <v>784</v>
      </c>
      <c r="P103" s="93" t="s">
        <v>791</v>
      </c>
      <c r="Q103" s="76"/>
    </row>
    <row r="104" spans="1:17" s="15" customFormat="1" ht="14.4" thickBot="1">
      <c r="A104" s="86"/>
      <c r="B104" s="94">
        <v>4</v>
      </c>
      <c r="C104" s="95"/>
      <c r="D104" s="94"/>
      <c r="E104" s="95"/>
      <c r="F104" s="95"/>
      <c r="G104" s="95"/>
      <c r="H104" s="95"/>
      <c r="I104" s="95"/>
      <c r="J104" s="95" t="s">
        <v>73</v>
      </c>
      <c r="K104" s="95">
        <v>1</v>
      </c>
      <c r="L104" s="86" t="s">
        <v>815</v>
      </c>
      <c r="M104" s="86" t="s">
        <v>112</v>
      </c>
      <c r="N104" s="86" t="s">
        <v>113</v>
      </c>
      <c r="O104" s="86" t="s">
        <v>784</v>
      </c>
      <c r="P104" s="96" t="s">
        <v>791</v>
      </c>
      <c r="Q104" s="76"/>
    </row>
    <row r="105" spans="1:17" s="15" customFormat="1" ht="14.4" thickBot="1">
      <c r="A105" s="213" t="s">
        <v>564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76"/>
    </row>
    <row r="106" spans="1:17" s="15" customFormat="1">
      <c r="A106" s="80"/>
      <c r="B106" s="78">
        <v>1</v>
      </c>
      <c r="C106" s="79"/>
      <c r="D106" s="78"/>
      <c r="E106" s="79"/>
      <c r="F106" s="79"/>
      <c r="G106" s="79" t="s">
        <v>565</v>
      </c>
      <c r="H106" s="79"/>
      <c r="I106" s="79"/>
      <c r="J106" s="79"/>
      <c r="K106" s="79">
        <v>1</v>
      </c>
      <c r="L106" s="80" t="s">
        <v>567</v>
      </c>
      <c r="M106" s="80" t="s">
        <v>101</v>
      </c>
      <c r="N106" s="81" t="s">
        <v>108</v>
      </c>
      <c r="O106" s="81" t="s">
        <v>784</v>
      </c>
      <c r="P106" s="80"/>
      <c r="Q106" s="76"/>
    </row>
    <row r="107" spans="1:17" s="15" customFormat="1">
      <c r="A107" s="90"/>
      <c r="B107" s="88">
        <v>2</v>
      </c>
      <c r="C107" s="89"/>
      <c r="D107" s="88"/>
      <c r="E107" s="89"/>
      <c r="F107" s="89"/>
      <c r="G107" s="89" t="s">
        <v>566</v>
      </c>
      <c r="H107" s="89"/>
      <c r="I107" s="89"/>
      <c r="J107" s="89"/>
      <c r="K107" s="89">
        <v>1</v>
      </c>
      <c r="L107" s="90" t="s">
        <v>568</v>
      </c>
      <c r="M107" s="90" t="s">
        <v>101</v>
      </c>
      <c r="N107" s="90" t="s">
        <v>108</v>
      </c>
      <c r="O107" s="90" t="s">
        <v>784</v>
      </c>
      <c r="P107" s="90"/>
      <c r="Q107" s="76"/>
    </row>
    <row r="108" spans="1:17" s="15" customFormat="1" ht="14.4" thickBot="1">
      <c r="A108" s="85"/>
      <c r="B108" s="83">
        <v>3</v>
      </c>
      <c r="C108" s="84"/>
      <c r="D108" s="83"/>
      <c r="E108" s="84"/>
      <c r="F108" s="84"/>
      <c r="G108" s="84"/>
      <c r="H108" s="84"/>
      <c r="I108" s="84"/>
      <c r="J108" s="84" t="s">
        <v>131</v>
      </c>
      <c r="K108" s="84">
        <v>2</v>
      </c>
      <c r="L108" s="85" t="s">
        <v>792</v>
      </c>
      <c r="M108" s="85" t="s">
        <v>116</v>
      </c>
      <c r="N108" s="86" t="s">
        <v>113</v>
      </c>
      <c r="O108" s="86" t="s">
        <v>784</v>
      </c>
      <c r="P108" s="85" t="s">
        <v>816</v>
      </c>
      <c r="Q108" s="76"/>
    </row>
    <row r="109" spans="1:17" s="15" customFormat="1" ht="14.4" thickBot="1">
      <c r="A109" s="213" t="s">
        <v>817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76"/>
    </row>
    <row r="110" spans="1:17" s="15" customFormat="1">
      <c r="A110" s="80"/>
      <c r="B110" s="78">
        <v>1</v>
      </c>
      <c r="C110" s="79"/>
      <c r="D110" s="78"/>
      <c r="E110" s="79"/>
      <c r="F110" s="79"/>
      <c r="G110" s="79" t="s">
        <v>565</v>
      </c>
      <c r="H110" s="79"/>
      <c r="I110" s="79"/>
      <c r="J110" s="79"/>
      <c r="K110" s="79">
        <v>1</v>
      </c>
      <c r="L110" s="80" t="s">
        <v>567</v>
      </c>
      <c r="M110" s="80" t="s">
        <v>101</v>
      </c>
      <c r="N110" s="81" t="s">
        <v>108</v>
      </c>
      <c r="O110" s="81" t="s">
        <v>784</v>
      </c>
      <c r="P110" s="80"/>
      <c r="Q110" s="76"/>
    </row>
    <row r="111" spans="1:17" s="15" customFormat="1">
      <c r="A111" s="90"/>
      <c r="B111" s="88">
        <v>2</v>
      </c>
      <c r="C111" s="89"/>
      <c r="D111" s="88"/>
      <c r="E111" s="89"/>
      <c r="F111" s="89"/>
      <c r="G111" s="89" t="s">
        <v>566</v>
      </c>
      <c r="H111" s="89"/>
      <c r="I111" s="89"/>
      <c r="J111" s="89"/>
      <c r="K111" s="89">
        <v>1</v>
      </c>
      <c r="L111" s="90" t="s">
        <v>568</v>
      </c>
      <c r="M111" s="90" t="s">
        <v>101</v>
      </c>
      <c r="N111" s="90" t="s">
        <v>108</v>
      </c>
      <c r="O111" s="90" t="s">
        <v>784</v>
      </c>
      <c r="P111" s="90"/>
      <c r="Q111" s="76"/>
    </row>
    <row r="112" spans="1:17" s="15" customFormat="1">
      <c r="A112" s="90"/>
      <c r="B112" s="88">
        <v>3</v>
      </c>
      <c r="C112" s="89"/>
      <c r="D112" s="88"/>
      <c r="E112" s="89"/>
      <c r="F112" s="89"/>
      <c r="G112" s="89"/>
      <c r="H112" s="89"/>
      <c r="I112" s="89"/>
      <c r="J112" s="89" t="s">
        <v>131</v>
      </c>
      <c r="K112" s="89">
        <v>2</v>
      </c>
      <c r="L112" s="90" t="s">
        <v>792</v>
      </c>
      <c r="M112" s="90" t="s">
        <v>116</v>
      </c>
      <c r="N112" s="90" t="s">
        <v>113</v>
      </c>
      <c r="O112" s="90" t="s">
        <v>784</v>
      </c>
      <c r="P112" s="90" t="s">
        <v>816</v>
      </c>
      <c r="Q112" s="76"/>
    </row>
    <row r="113" spans="1:17" s="15" customFormat="1" ht="14.4" thickBot="1">
      <c r="A113" s="85"/>
      <c r="B113" s="83">
        <v>4</v>
      </c>
      <c r="C113" s="84"/>
      <c r="D113" s="83"/>
      <c r="E113" s="84"/>
      <c r="F113" s="84"/>
      <c r="G113" s="84"/>
      <c r="H113" s="84"/>
      <c r="I113" s="84"/>
      <c r="J113" s="84" t="s">
        <v>70</v>
      </c>
      <c r="K113" s="84">
        <v>2</v>
      </c>
      <c r="L113" s="85" t="s">
        <v>569</v>
      </c>
      <c r="M113" s="85" t="s">
        <v>112</v>
      </c>
      <c r="N113" s="86" t="s">
        <v>113</v>
      </c>
      <c r="O113" s="86" t="s">
        <v>784</v>
      </c>
      <c r="P113" s="85" t="s">
        <v>818</v>
      </c>
      <c r="Q113" s="76"/>
    </row>
    <row r="114" spans="1:17" s="15" customFormat="1" ht="14.4" thickBot="1">
      <c r="A114" s="213" t="s">
        <v>570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76"/>
    </row>
    <row r="115" spans="1:17" s="15" customFormat="1" ht="27.6">
      <c r="A115" s="80"/>
      <c r="B115" s="78">
        <v>1</v>
      </c>
      <c r="C115" s="78"/>
      <c r="D115" s="78"/>
      <c r="E115" s="79"/>
      <c r="F115" s="79"/>
      <c r="G115" s="79"/>
      <c r="H115" s="79"/>
      <c r="I115" s="79"/>
      <c r="J115" s="79" t="s">
        <v>22</v>
      </c>
      <c r="K115" s="79">
        <v>1</v>
      </c>
      <c r="L115" s="80" t="s">
        <v>574</v>
      </c>
      <c r="M115" s="80" t="s">
        <v>819</v>
      </c>
      <c r="N115" s="81" t="s">
        <v>796</v>
      </c>
      <c r="O115" s="81" t="s">
        <v>117</v>
      </c>
      <c r="P115" s="80" t="s">
        <v>820</v>
      </c>
      <c r="Q115" s="76"/>
    </row>
    <row r="116" spans="1:17" s="15" customFormat="1" ht="14.4" thickBot="1">
      <c r="A116" s="97"/>
      <c r="B116" s="94">
        <v>2</v>
      </c>
      <c r="C116" s="94"/>
      <c r="D116" s="94"/>
      <c r="E116" s="95"/>
      <c r="F116" s="95"/>
      <c r="G116" s="95"/>
      <c r="H116" s="95"/>
      <c r="I116" s="95"/>
      <c r="J116" s="95" t="s">
        <v>571</v>
      </c>
      <c r="K116" s="95">
        <v>2</v>
      </c>
      <c r="L116" s="86" t="s">
        <v>572</v>
      </c>
      <c r="M116" s="86" t="s">
        <v>116</v>
      </c>
      <c r="N116" s="86" t="s">
        <v>113</v>
      </c>
      <c r="O116" s="86" t="s">
        <v>784</v>
      </c>
      <c r="P116" s="86" t="s">
        <v>117</v>
      </c>
      <c r="Q116" s="76"/>
    </row>
    <row r="117" spans="1:17" s="21" customFormat="1" ht="30.6" thickBot="1">
      <c r="A117" s="214" t="s">
        <v>821</v>
      </c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6"/>
      <c r="Q117" s="68"/>
    </row>
    <row r="118" spans="1:17" s="22" customFormat="1" ht="41.4" thickBot="1">
      <c r="A118" s="98" t="s">
        <v>472</v>
      </c>
      <c r="B118" s="98" t="s">
        <v>474</v>
      </c>
      <c r="C118" s="98" t="s">
        <v>140</v>
      </c>
      <c r="D118" s="98" t="s">
        <v>525</v>
      </c>
      <c r="E118" s="98" t="s">
        <v>526</v>
      </c>
      <c r="F118" s="98" t="s">
        <v>527</v>
      </c>
      <c r="G118" s="98" t="s">
        <v>528</v>
      </c>
      <c r="H118" s="98" t="s">
        <v>529</v>
      </c>
      <c r="I118" s="98" t="s">
        <v>653</v>
      </c>
      <c r="J118" s="98" t="s">
        <v>98</v>
      </c>
      <c r="K118" s="98" t="s">
        <v>99</v>
      </c>
      <c r="L118" s="98" t="s">
        <v>100</v>
      </c>
      <c r="M118" s="98" t="s">
        <v>101</v>
      </c>
      <c r="N118" s="98" t="s">
        <v>102</v>
      </c>
      <c r="O118" s="98" t="s">
        <v>783</v>
      </c>
      <c r="P118" s="98" t="s">
        <v>103</v>
      </c>
      <c r="Q118" s="70"/>
    </row>
    <row r="119" spans="1:17" s="15" customFormat="1" ht="14.4" thickBot="1">
      <c r="A119" s="213" t="s">
        <v>579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76"/>
    </row>
    <row r="120" spans="1:17" s="15" customFormat="1">
      <c r="A120" s="77"/>
      <c r="B120" s="78">
        <v>1</v>
      </c>
      <c r="C120" s="78"/>
      <c r="D120" s="78"/>
      <c r="E120" s="78"/>
      <c r="F120" s="78"/>
      <c r="G120" s="78"/>
      <c r="H120" s="78" t="s">
        <v>118</v>
      </c>
      <c r="I120" s="78"/>
      <c r="J120" s="78"/>
      <c r="K120" s="78">
        <v>1</v>
      </c>
      <c r="L120" s="77" t="s">
        <v>591</v>
      </c>
      <c r="M120" s="80" t="s">
        <v>101</v>
      </c>
      <c r="N120" s="75" t="s">
        <v>108</v>
      </c>
      <c r="O120" s="81" t="s">
        <v>108</v>
      </c>
      <c r="P120" s="77"/>
      <c r="Q120" s="76"/>
    </row>
    <row r="121" spans="1:17" s="15" customFormat="1">
      <c r="A121" s="87"/>
      <c r="B121" s="88">
        <v>2</v>
      </c>
      <c r="C121" s="88"/>
      <c r="D121" s="88"/>
      <c r="E121" s="88"/>
      <c r="F121" s="88"/>
      <c r="G121" s="88"/>
      <c r="H121" s="88" t="s">
        <v>115</v>
      </c>
      <c r="I121" s="88"/>
      <c r="J121" s="88"/>
      <c r="K121" s="88">
        <v>1</v>
      </c>
      <c r="L121" s="87" t="s">
        <v>592</v>
      </c>
      <c r="M121" s="90" t="s">
        <v>112</v>
      </c>
      <c r="N121" s="85" t="s">
        <v>113</v>
      </c>
      <c r="O121" s="90" t="s">
        <v>784</v>
      </c>
      <c r="P121" s="87"/>
      <c r="Q121" s="76"/>
    </row>
    <row r="122" spans="1:17" s="15" customFormat="1">
      <c r="A122" s="87"/>
      <c r="B122" s="88">
        <v>3</v>
      </c>
      <c r="C122" s="88"/>
      <c r="D122" s="88"/>
      <c r="E122" s="88"/>
      <c r="F122" s="88"/>
      <c r="G122" s="88"/>
      <c r="H122" s="88" t="s">
        <v>581</v>
      </c>
      <c r="I122" s="88"/>
      <c r="J122" s="88"/>
      <c r="K122" s="88">
        <v>1</v>
      </c>
      <c r="L122" s="87" t="s">
        <v>593</v>
      </c>
      <c r="M122" s="90" t="s">
        <v>112</v>
      </c>
      <c r="N122" s="85" t="s">
        <v>113</v>
      </c>
      <c r="O122" s="90" t="s">
        <v>784</v>
      </c>
      <c r="P122" s="87"/>
      <c r="Q122" s="76"/>
    </row>
    <row r="123" spans="1:17" s="15" customFormat="1">
      <c r="A123" s="87"/>
      <c r="B123" s="88">
        <v>4</v>
      </c>
      <c r="C123" s="88"/>
      <c r="D123" s="88"/>
      <c r="E123" s="88"/>
      <c r="F123" s="88"/>
      <c r="G123" s="88"/>
      <c r="H123" s="88" t="s">
        <v>582</v>
      </c>
      <c r="I123" s="88"/>
      <c r="J123" s="88"/>
      <c r="K123" s="88">
        <v>1</v>
      </c>
      <c r="L123" s="87" t="s">
        <v>594</v>
      </c>
      <c r="M123" s="90" t="s">
        <v>101</v>
      </c>
      <c r="N123" s="90" t="s">
        <v>113</v>
      </c>
      <c r="O123" s="90" t="s">
        <v>784</v>
      </c>
      <c r="P123" s="87"/>
      <c r="Q123" s="76"/>
    </row>
    <row r="124" spans="1:17" s="15" customFormat="1">
      <c r="A124" s="87"/>
      <c r="B124" s="88">
        <v>5</v>
      </c>
      <c r="C124" s="88"/>
      <c r="D124" s="88"/>
      <c r="E124" s="88"/>
      <c r="F124" s="88"/>
      <c r="G124" s="88"/>
      <c r="H124" s="88" t="s">
        <v>583</v>
      </c>
      <c r="I124" s="88"/>
      <c r="J124" s="88"/>
      <c r="K124" s="88">
        <v>1</v>
      </c>
      <c r="L124" s="87" t="s">
        <v>595</v>
      </c>
      <c r="M124" s="90" t="s">
        <v>112</v>
      </c>
      <c r="N124" s="90" t="s">
        <v>113</v>
      </c>
      <c r="O124" s="90" t="s">
        <v>784</v>
      </c>
      <c r="P124" s="87"/>
      <c r="Q124" s="76"/>
    </row>
    <row r="125" spans="1:17" s="15" customFormat="1">
      <c r="A125" s="87"/>
      <c r="B125" s="88">
        <v>6</v>
      </c>
      <c r="C125" s="88"/>
      <c r="D125" s="88"/>
      <c r="E125" s="88"/>
      <c r="F125" s="88"/>
      <c r="G125" s="88"/>
      <c r="H125" s="88" t="s">
        <v>584</v>
      </c>
      <c r="I125" s="88"/>
      <c r="J125" s="88"/>
      <c r="K125" s="88">
        <v>1</v>
      </c>
      <c r="L125" s="87" t="s">
        <v>822</v>
      </c>
      <c r="M125" s="90" t="s">
        <v>101</v>
      </c>
      <c r="N125" s="90" t="s">
        <v>108</v>
      </c>
      <c r="O125" s="90" t="s">
        <v>784</v>
      </c>
      <c r="P125" s="87"/>
      <c r="Q125" s="76"/>
    </row>
    <row r="126" spans="1:17" s="15" customFormat="1">
      <c r="A126" s="87"/>
      <c r="B126" s="88">
        <v>7</v>
      </c>
      <c r="C126" s="88"/>
      <c r="D126" s="88"/>
      <c r="E126" s="88"/>
      <c r="F126" s="88"/>
      <c r="G126" s="88"/>
      <c r="H126" s="88" t="s">
        <v>585</v>
      </c>
      <c r="I126" s="88"/>
      <c r="J126" s="88"/>
      <c r="K126" s="88">
        <v>1</v>
      </c>
      <c r="L126" s="87" t="s">
        <v>823</v>
      </c>
      <c r="M126" s="90" t="s">
        <v>112</v>
      </c>
      <c r="N126" s="90" t="s">
        <v>113</v>
      </c>
      <c r="O126" s="90" t="s">
        <v>117</v>
      </c>
      <c r="P126" s="87"/>
      <c r="Q126" s="76"/>
    </row>
    <row r="127" spans="1:17" s="15" customFormat="1">
      <c r="A127" s="87"/>
      <c r="B127" s="88">
        <v>8</v>
      </c>
      <c r="C127" s="88"/>
      <c r="D127" s="88"/>
      <c r="E127" s="88"/>
      <c r="F127" s="88"/>
      <c r="G127" s="88"/>
      <c r="H127" s="88" t="s">
        <v>586</v>
      </c>
      <c r="I127" s="88"/>
      <c r="J127" s="88"/>
      <c r="K127" s="88">
        <v>1</v>
      </c>
      <c r="L127" s="87" t="s">
        <v>824</v>
      </c>
      <c r="M127" s="90" t="s">
        <v>112</v>
      </c>
      <c r="N127" s="85" t="s">
        <v>113</v>
      </c>
      <c r="O127" s="90" t="s">
        <v>117</v>
      </c>
      <c r="P127" s="87"/>
      <c r="Q127" s="76"/>
    </row>
    <row r="128" spans="1:17" s="15" customFormat="1">
      <c r="A128" s="87"/>
      <c r="B128" s="88">
        <v>9</v>
      </c>
      <c r="C128" s="88"/>
      <c r="D128" s="88"/>
      <c r="E128" s="88"/>
      <c r="F128" s="88"/>
      <c r="G128" s="88"/>
      <c r="H128" s="88" t="s">
        <v>587</v>
      </c>
      <c r="I128" s="88"/>
      <c r="J128" s="88"/>
      <c r="K128" s="88">
        <v>1</v>
      </c>
      <c r="L128" s="87" t="s">
        <v>596</v>
      </c>
      <c r="M128" s="90" t="s">
        <v>112</v>
      </c>
      <c r="N128" s="85" t="s">
        <v>113</v>
      </c>
      <c r="O128" s="90" t="s">
        <v>117</v>
      </c>
      <c r="P128" s="87"/>
      <c r="Q128" s="76"/>
    </row>
    <row r="129" spans="1:17" s="15" customFormat="1">
      <c r="A129" s="87"/>
      <c r="B129" s="88">
        <v>10</v>
      </c>
      <c r="C129" s="88"/>
      <c r="D129" s="88"/>
      <c r="E129" s="88"/>
      <c r="F129" s="88"/>
      <c r="G129" s="88"/>
      <c r="H129" s="88" t="s">
        <v>588</v>
      </c>
      <c r="I129" s="88"/>
      <c r="J129" s="88"/>
      <c r="K129" s="88">
        <v>1</v>
      </c>
      <c r="L129" s="87" t="s">
        <v>597</v>
      </c>
      <c r="M129" s="90" t="s">
        <v>112</v>
      </c>
      <c r="N129" s="85" t="s">
        <v>113</v>
      </c>
      <c r="O129" s="90" t="s">
        <v>117</v>
      </c>
      <c r="P129" s="87"/>
      <c r="Q129" s="76"/>
    </row>
    <row r="130" spans="1:17" s="15" customFormat="1">
      <c r="A130" s="87"/>
      <c r="B130" s="88">
        <v>11</v>
      </c>
      <c r="C130" s="88"/>
      <c r="D130" s="88"/>
      <c r="E130" s="88"/>
      <c r="F130" s="88"/>
      <c r="G130" s="88"/>
      <c r="H130" s="88" t="s">
        <v>589</v>
      </c>
      <c r="I130" s="88"/>
      <c r="J130" s="88"/>
      <c r="K130" s="88">
        <v>1</v>
      </c>
      <c r="L130" s="87" t="s">
        <v>598</v>
      </c>
      <c r="M130" s="90" t="s">
        <v>112</v>
      </c>
      <c r="N130" s="85" t="s">
        <v>113</v>
      </c>
      <c r="O130" s="90" t="s">
        <v>117</v>
      </c>
      <c r="P130" s="87"/>
      <c r="Q130" s="76"/>
    </row>
    <row r="131" spans="1:17" s="15" customFormat="1">
      <c r="A131" s="87"/>
      <c r="B131" s="88">
        <v>12</v>
      </c>
      <c r="C131" s="88"/>
      <c r="D131" s="88"/>
      <c r="E131" s="88"/>
      <c r="F131" s="88"/>
      <c r="G131" s="88"/>
      <c r="H131" s="88" t="s">
        <v>590</v>
      </c>
      <c r="I131" s="88"/>
      <c r="J131" s="88"/>
      <c r="K131" s="88">
        <v>1</v>
      </c>
      <c r="L131" s="87" t="s">
        <v>599</v>
      </c>
      <c r="M131" s="90" t="s">
        <v>112</v>
      </c>
      <c r="N131" s="85" t="s">
        <v>113</v>
      </c>
      <c r="O131" s="90" t="s">
        <v>784</v>
      </c>
      <c r="P131" s="87"/>
      <c r="Q131" s="76"/>
    </row>
    <row r="132" spans="1:17" s="15" customFormat="1">
      <c r="A132" s="87"/>
      <c r="B132" s="88">
        <v>13</v>
      </c>
      <c r="C132" s="88"/>
      <c r="D132" s="88"/>
      <c r="E132" s="88"/>
      <c r="F132" s="88"/>
      <c r="G132" s="88"/>
      <c r="H132" s="88"/>
      <c r="I132" s="88"/>
      <c r="J132" s="89" t="s">
        <v>74</v>
      </c>
      <c r="K132" s="88">
        <v>1</v>
      </c>
      <c r="L132" s="87" t="s">
        <v>600</v>
      </c>
      <c r="M132" s="90" t="s">
        <v>112</v>
      </c>
      <c r="N132" s="90" t="s">
        <v>113</v>
      </c>
      <c r="O132" s="90" t="s">
        <v>784</v>
      </c>
      <c r="P132" s="93" t="s">
        <v>791</v>
      </c>
      <c r="Q132" s="76"/>
    </row>
    <row r="133" spans="1:17" s="15" customFormat="1">
      <c r="A133" s="87"/>
      <c r="B133" s="88">
        <v>14</v>
      </c>
      <c r="C133" s="88"/>
      <c r="D133" s="88"/>
      <c r="E133" s="88"/>
      <c r="F133" s="88"/>
      <c r="G133" s="88"/>
      <c r="H133" s="88"/>
      <c r="I133" s="88"/>
      <c r="J133" s="89" t="s">
        <v>122</v>
      </c>
      <c r="K133" s="89">
        <v>1</v>
      </c>
      <c r="L133" s="90" t="s">
        <v>825</v>
      </c>
      <c r="M133" s="90" t="s">
        <v>116</v>
      </c>
      <c r="N133" s="90" t="s">
        <v>113</v>
      </c>
      <c r="O133" s="90" t="s">
        <v>784</v>
      </c>
      <c r="P133" s="93" t="s">
        <v>790</v>
      </c>
      <c r="Q133" s="76"/>
    </row>
    <row r="134" spans="1:17" s="15" customFormat="1" ht="14.4" thickBot="1">
      <c r="A134" s="82"/>
      <c r="B134" s="83">
        <v>15</v>
      </c>
      <c r="C134" s="83"/>
      <c r="D134" s="83"/>
      <c r="E134" s="83"/>
      <c r="F134" s="83"/>
      <c r="G134" s="83"/>
      <c r="H134" s="83"/>
      <c r="I134" s="83"/>
      <c r="J134" s="84" t="s">
        <v>60</v>
      </c>
      <c r="K134" s="84">
        <v>1</v>
      </c>
      <c r="L134" s="85" t="s">
        <v>689</v>
      </c>
      <c r="M134" s="85" t="s">
        <v>116</v>
      </c>
      <c r="N134" s="75" t="s">
        <v>108</v>
      </c>
      <c r="O134" s="86" t="s">
        <v>117</v>
      </c>
      <c r="P134" s="91" t="s">
        <v>826</v>
      </c>
      <c r="Q134" s="76"/>
    </row>
    <row r="135" spans="1:17" s="15" customFormat="1" ht="14.4" thickBot="1">
      <c r="A135" s="213" t="s">
        <v>601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76"/>
    </row>
    <row r="136" spans="1:17" s="15" customFormat="1">
      <c r="A136" s="80"/>
      <c r="B136" s="78">
        <v>1</v>
      </c>
      <c r="C136" s="79"/>
      <c r="D136" s="78"/>
      <c r="E136" s="78"/>
      <c r="F136" s="78"/>
      <c r="G136" s="78"/>
      <c r="H136" s="78" t="s">
        <v>602</v>
      </c>
      <c r="I136" s="78"/>
      <c r="J136" s="78"/>
      <c r="K136" s="78">
        <v>1</v>
      </c>
      <c r="L136" s="77" t="s">
        <v>605</v>
      </c>
      <c r="M136" s="80" t="s">
        <v>101</v>
      </c>
      <c r="N136" s="90" t="s">
        <v>113</v>
      </c>
      <c r="O136" s="81" t="s">
        <v>784</v>
      </c>
      <c r="P136" s="77"/>
      <c r="Q136" s="76"/>
    </row>
    <row r="137" spans="1:17" s="15" customFormat="1">
      <c r="A137" s="90"/>
      <c r="B137" s="88">
        <v>2</v>
      </c>
      <c r="C137" s="89"/>
      <c r="D137" s="88"/>
      <c r="E137" s="88"/>
      <c r="F137" s="88"/>
      <c r="G137" s="88"/>
      <c r="H137" s="88"/>
      <c r="I137" s="88"/>
      <c r="J137" s="89" t="s">
        <v>71</v>
      </c>
      <c r="K137" s="88">
        <v>1</v>
      </c>
      <c r="L137" s="87" t="s">
        <v>603</v>
      </c>
      <c r="M137" s="90" t="s">
        <v>112</v>
      </c>
      <c r="N137" s="90" t="s">
        <v>113</v>
      </c>
      <c r="O137" s="90" t="s">
        <v>784</v>
      </c>
      <c r="P137" s="87" t="s">
        <v>827</v>
      </c>
      <c r="Q137" s="76"/>
    </row>
    <row r="138" spans="1:17" s="15" customFormat="1" ht="14.4" thickBot="1">
      <c r="A138" s="85"/>
      <c r="B138" s="83">
        <v>3</v>
      </c>
      <c r="C138" s="84"/>
      <c r="D138" s="83"/>
      <c r="E138" s="83"/>
      <c r="F138" s="83"/>
      <c r="G138" s="83"/>
      <c r="H138" s="83"/>
      <c r="I138" s="83"/>
      <c r="J138" s="84" t="s">
        <v>78</v>
      </c>
      <c r="K138" s="83">
        <v>4</v>
      </c>
      <c r="L138" s="82" t="s">
        <v>604</v>
      </c>
      <c r="M138" s="85" t="s">
        <v>112</v>
      </c>
      <c r="N138" s="85" t="s">
        <v>113</v>
      </c>
      <c r="O138" s="86" t="s">
        <v>784</v>
      </c>
      <c r="P138" s="91" t="s">
        <v>828</v>
      </c>
      <c r="Q138" s="76"/>
    </row>
    <row r="139" spans="1:17" s="15" customFormat="1" ht="14.4" thickBot="1">
      <c r="A139" s="213" t="s">
        <v>575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76"/>
    </row>
    <row r="140" spans="1:17" s="15" customFormat="1">
      <c r="A140" s="80"/>
      <c r="B140" s="78">
        <v>1</v>
      </c>
      <c r="C140" s="79"/>
      <c r="D140" s="78"/>
      <c r="E140" s="78"/>
      <c r="F140" s="78"/>
      <c r="G140" s="78"/>
      <c r="H140" s="78"/>
      <c r="I140" s="78"/>
      <c r="J140" s="79" t="s">
        <v>87</v>
      </c>
      <c r="K140" s="78">
        <v>1</v>
      </c>
      <c r="L140" s="77" t="s">
        <v>606</v>
      </c>
      <c r="M140" s="80" t="s">
        <v>112</v>
      </c>
      <c r="N140" s="80" t="s">
        <v>113</v>
      </c>
      <c r="O140" s="81" t="s">
        <v>784</v>
      </c>
      <c r="P140" s="80" t="s">
        <v>803</v>
      </c>
      <c r="Q140" s="76"/>
    </row>
    <row r="141" spans="1:17" s="15" customFormat="1">
      <c r="A141" s="90"/>
      <c r="B141" s="88">
        <v>2</v>
      </c>
      <c r="C141" s="89"/>
      <c r="D141" s="88"/>
      <c r="E141" s="88"/>
      <c r="F141" s="88"/>
      <c r="G141" s="88"/>
      <c r="H141" s="88"/>
      <c r="I141" s="88"/>
      <c r="J141" s="89" t="s">
        <v>88</v>
      </c>
      <c r="K141" s="88">
        <v>1</v>
      </c>
      <c r="L141" s="87" t="s">
        <v>607</v>
      </c>
      <c r="M141" s="90" t="s">
        <v>112</v>
      </c>
      <c r="N141" s="90" t="s">
        <v>113</v>
      </c>
      <c r="O141" s="90" t="s">
        <v>784</v>
      </c>
      <c r="P141" s="90" t="s">
        <v>804</v>
      </c>
      <c r="Q141" s="76"/>
    </row>
    <row r="142" spans="1:17" s="15" customFormat="1">
      <c r="A142" s="90"/>
      <c r="B142" s="88">
        <v>3</v>
      </c>
      <c r="C142" s="89"/>
      <c r="D142" s="88"/>
      <c r="E142" s="88"/>
      <c r="F142" s="88"/>
      <c r="G142" s="88"/>
      <c r="H142" s="88"/>
      <c r="I142" s="88"/>
      <c r="J142" s="89" t="s">
        <v>137</v>
      </c>
      <c r="K142" s="88">
        <v>1</v>
      </c>
      <c r="L142" s="87" t="s">
        <v>608</v>
      </c>
      <c r="M142" s="90" t="s">
        <v>116</v>
      </c>
      <c r="N142" s="75" t="s">
        <v>108</v>
      </c>
      <c r="O142" s="90" t="s">
        <v>117</v>
      </c>
      <c r="P142" s="87" t="s">
        <v>117</v>
      </c>
      <c r="Q142" s="76"/>
    </row>
    <row r="143" spans="1:17" s="15" customFormat="1">
      <c r="A143" s="90"/>
      <c r="B143" s="88">
        <v>4</v>
      </c>
      <c r="C143" s="89"/>
      <c r="D143" s="88"/>
      <c r="E143" s="88"/>
      <c r="F143" s="88"/>
      <c r="G143" s="88"/>
      <c r="H143" s="88"/>
      <c r="I143" s="88"/>
      <c r="J143" s="89" t="s">
        <v>150</v>
      </c>
      <c r="K143" s="89">
        <v>2</v>
      </c>
      <c r="L143" s="90" t="s">
        <v>609</v>
      </c>
      <c r="M143" s="90" t="s">
        <v>116</v>
      </c>
      <c r="N143" s="90" t="s">
        <v>113</v>
      </c>
      <c r="O143" s="90" t="s">
        <v>784</v>
      </c>
      <c r="P143" s="87" t="s">
        <v>117</v>
      </c>
      <c r="Q143" s="76"/>
    </row>
    <row r="144" spans="1:17" s="15" customFormat="1">
      <c r="A144" s="90"/>
      <c r="B144" s="88">
        <v>5</v>
      </c>
      <c r="C144" s="89"/>
      <c r="D144" s="88"/>
      <c r="E144" s="88"/>
      <c r="F144" s="88"/>
      <c r="G144" s="88"/>
      <c r="H144" s="88"/>
      <c r="I144" s="88"/>
      <c r="J144" s="89" t="s">
        <v>148</v>
      </c>
      <c r="K144" s="89">
        <v>2</v>
      </c>
      <c r="L144" s="90" t="s">
        <v>491</v>
      </c>
      <c r="M144" s="90" t="s">
        <v>116</v>
      </c>
      <c r="N144" s="90" t="s">
        <v>113</v>
      </c>
      <c r="O144" s="90" t="s">
        <v>784</v>
      </c>
      <c r="P144" s="87" t="s">
        <v>117</v>
      </c>
      <c r="Q144" s="76"/>
    </row>
    <row r="145" spans="1:17" s="15" customFormat="1">
      <c r="A145" s="90"/>
      <c r="B145" s="88">
        <v>6</v>
      </c>
      <c r="C145" s="89"/>
      <c r="D145" s="88"/>
      <c r="E145" s="88"/>
      <c r="F145" s="88"/>
      <c r="G145" s="88"/>
      <c r="H145" s="88"/>
      <c r="I145" s="88"/>
      <c r="J145" s="89" t="s">
        <v>146</v>
      </c>
      <c r="K145" s="88">
        <v>2</v>
      </c>
      <c r="L145" s="90" t="s">
        <v>610</v>
      </c>
      <c r="M145" s="90" t="s">
        <v>116</v>
      </c>
      <c r="N145" s="90" t="s">
        <v>113</v>
      </c>
      <c r="O145" s="90" t="s">
        <v>784</v>
      </c>
      <c r="P145" s="87" t="s">
        <v>117</v>
      </c>
      <c r="Q145" s="76"/>
    </row>
    <row r="146" spans="1:17" s="15" customFormat="1" ht="14.4" thickBot="1">
      <c r="A146" s="85"/>
      <c r="B146" s="83">
        <v>7</v>
      </c>
      <c r="C146" s="84"/>
      <c r="D146" s="83"/>
      <c r="E146" s="83"/>
      <c r="F146" s="83"/>
      <c r="G146" s="83"/>
      <c r="H146" s="83"/>
      <c r="I146" s="83"/>
      <c r="J146" s="84" t="s">
        <v>152</v>
      </c>
      <c r="K146" s="84">
        <v>2</v>
      </c>
      <c r="L146" s="85" t="s">
        <v>490</v>
      </c>
      <c r="M146" s="85" t="s">
        <v>116</v>
      </c>
      <c r="N146" s="90" t="s">
        <v>113</v>
      </c>
      <c r="O146" s="86" t="s">
        <v>784</v>
      </c>
      <c r="P146" s="82" t="s">
        <v>117</v>
      </c>
      <c r="Q146" s="76"/>
    </row>
    <row r="147" spans="1:17" s="15" customFormat="1" ht="14.4" thickBot="1">
      <c r="A147" s="213" t="s">
        <v>611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76"/>
    </row>
    <row r="148" spans="1:17" s="15" customFormat="1">
      <c r="A148" s="80"/>
      <c r="B148" s="78">
        <v>1</v>
      </c>
      <c r="C148" s="79"/>
      <c r="D148" s="78"/>
      <c r="E148" s="78"/>
      <c r="F148" s="78"/>
      <c r="G148" s="78"/>
      <c r="H148" s="78"/>
      <c r="I148" s="78"/>
      <c r="J148" s="79" t="s">
        <v>92</v>
      </c>
      <c r="K148" s="78">
        <v>1</v>
      </c>
      <c r="L148" s="77" t="s">
        <v>612</v>
      </c>
      <c r="M148" s="80" t="s">
        <v>112</v>
      </c>
      <c r="N148" s="80" t="s">
        <v>113</v>
      </c>
      <c r="O148" s="90" t="s">
        <v>784</v>
      </c>
      <c r="P148" s="77" t="s">
        <v>829</v>
      </c>
      <c r="Q148" s="76"/>
    </row>
    <row r="149" spans="1:17" s="15" customFormat="1">
      <c r="A149" s="90"/>
      <c r="B149" s="88">
        <v>2</v>
      </c>
      <c r="C149" s="89"/>
      <c r="D149" s="88"/>
      <c r="E149" s="88"/>
      <c r="F149" s="88"/>
      <c r="G149" s="88"/>
      <c r="H149" s="88"/>
      <c r="I149" s="88"/>
      <c r="J149" s="89" t="s">
        <v>33</v>
      </c>
      <c r="K149" s="88">
        <v>1</v>
      </c>
      <c r="L149" s="87" t="s">
        <v>613</v>
      </c>
      <c r="M149" s="90" t="s">
        <v>112</v>
      </c>
      <c r="N149" s="90" t="s">
        <v>113</v>
      </c>
      <c r="O149" s="90" t="s">
        <v>784</v>
      </c>
      <c r="P149" s="87" t="s">
        <v>830</v>
      </c>
      <c r="Q149" s="76"/>
    </row>
    <row r="150" spans="1:17" s="15" customFormat="1">
      <c r="A150" s="90"/>
      <c r="B150" s="88">
        <v>3</v>
      </c>
      <c r="C150" s="89"/>
      <c r="D150" s="88"/>
      <c r="E150" s="88"/>
      <c r="F150" s="88"/>
      <c r="G150" s="88"/>
      <c r="H150" s="88"/>
      <c r="I150" s="88"/>
      <c r="J150" s="89" t="s">
        <v>661</v>
      </c>
      <c r="K150" s="88">
        <v>1</v>
      </c>
      <c r="L150" s="87" t="s">
        <v>659</v>
      </c>
      <c r="M150" s="90" t="s">
        <v>112</v>
      </c>
      <c r="N150" s="90" t="s">
        <v>113</v>
      </c>
      <c r="O150" s="90" t="s">
        <v>784</v>
      </c>
      <c r="P150" s="87" t="s">
        <v>831</v>
      </c>
      <c r="Q150" s="76"/>
    </row>
    <row r="151" spans="1:17" s="15" customFormat="1">
      <c r="A151" s="85"/>
      <c r="B151" s="83">
        <v>4</v>
      </c>
      <c r="C151" s="84"/>
      <c r="D151" s="83"/>
      <c r="E151" s="83"/>
      <c r="F151" s="83"/>
      <c r="G151" s="83"/>
      <c r="H151" s="83"/>
      <c r="I151" s="83"/>
      <c r="J151" s="89" t="s">
        <v>67</v>
      </c>
      <c r="K151" s="88">
        <v>1</v>
      </c>
      <c r="L151" s="87" t="s">
        <v>614</v>
      </c>
      <c r="M151" s="90" t="s">
        <v>112</v>
      </c>
      <c r="N151" s="90" t="s">
        <v>113</v>
      </c>
      <c r="O151" s="90" t="s">
        <v>784</v>
      </c>
      <c r="P151" s="93" t="s">
        <v>791</v>
      </c>
      <c r="Q151" s="76"/>
    </row>
    <row r="152" spans="1:17" s="15" customFormat="1" ht="14.4" thickBot="1">
      <c r="A152" s="85"/>
      <c r="B152" s="83">
        <v>5</v>
      </c>
      <c r="C152" s="84"/>
      <c r="D152" s="83"/>
      <c r="E152" s="83"/>
      <c r="F152" s="83"/>
      <c r="G152" s="83"/>
      <c r="H152" s="83"/>
      <c r="I152" s="83"/>
      <c r="J152" s="84" t="s">
        <v>153</v>
      </c>
      <c r="K152" s="83">
        <v>2</v>
      </c>
      <c r="L152" s="82" t="s">
        <v>615</v>
      </c>
      <c r="M152" s="85" t="s">
        <v>116</v>
      </c>
      <c r="N152" s="85" t="s">
        <v>113</v>
      </c>
      <c r="O152" s="90" t="s">
        <v>784</v>
      </c>
      <c r="P152" s="82" t="s">
        <v>832</v>
      </c>
      <c r="Q152" s="76"/>
    </row>
    <row r="153" spans="1:17" s="15" customFormat="1" ht="14.4" thickBot="1">
      <c r="A153" s="213" t="s">
        <v>576</v>
      </c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76"/>
    </row>
    <row r="154" spans="1:17" s="15" customFormat="1" ht="14.4" thickBot="1">
      <c r="A154" s="75"/>
      <c r="B154" s="73">
        <v>1</v>
      </c>
      <c r="C154" s="74"/>
      <c r="D154" s="73"/>
      <c r="E154" s="73"/>
      <c r="F154" s="73"/>
      <c r="G154" s="73"/>
      <c r="H154" s="73"/>
      <c r="I154" s="73"/>
      <c r="J154" s="74" t="s">
        <v>86</v>
      </c>
      <c r="K154" s="73">
        <v>2</v>
      </c>
      <c r="L154" s="72" t="s">
        <v>616</v>
      </c>
      <c r="M154" s="75" t="s">
        <v>112</v>
      </c>
      <c r="N154" s="75" t="s">
        <v>113</v>
      </c>
      <c r="O154" s="90" t="s">
        <v>117</v>
      </c>
      <c r="P154" s="99" t="s">
        <v>791</v>
      </c>
      <c r="Q154" s="76"/>
    </row>
    <row r="155" spans="1:17" s="15" customFormat="1" ht="14.4" thickBot="1">
      <c r="A155" s="213" t="s">
        <v>833</v>
      </c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76"/>
    </row>
    <row r="156" spans="1:17" s="15" customFormat="1">
      <c r="A156" s="80"/>
      <c r="B156" s="78">
        <v>1</v>
      </c>
      <c r="C156" s="79"/>
      <c r="D156" s="78"/>
      <c r="E156" s="78"/>
      <c r="F156" s="78"/>
      <c r="G156" s="78"/>
      <c r="H156" s="78"/>
      <c r="I156" s="78"/>
      <c r="J156" s="79" t="s">
        <v>34</v>
      </c>
      <c r="K156" s="78">
        <v>1</v>
      </c>
      <c r="L156" s="77" t="s">
        <v>834</v>
      </c>
      <c r="M156" s="80" t="s">
        <v>112</v>
      </c>
      <c r="N156" s="80" t="s">
        <v>113</v>
      </c>
      <c r="O156" s="90" t="s">
        <v>784</v>
      </c>
      <c r="P156" s="80" t="s">
        <v>814</v>
      </c>
      <c r="Q156" s="76"/>
    </row>
    <row r="157" spans="1:17" s="15" customFormat="1">
      <c r="A157" s="90"/>
      <c r="B157" s="88">
        <v>2</v>
      </c>
      <c r="C157" s="89"/>
      <c r="D157" s="88"/>
      <c r="E157" s="88"/>
      <c r="F157" s="88"/>
      <c r="G157" s="88"/>
      <c r="H157" s="88"/>
      <c r="I157" s="88"/>
      <c r="J157" s="89" t="s">
        <v>157</v>
      </c>
      <c r="K157" s="88">
        <v>1</v>
      </c>
      <c r="L157" s="87" t="s">
        <v>835</v>
      </c>
      <c r="M157" s="90" t="s">
        <v>112</v>
      </c>
      <c r="N157" s="90" t="s">
        <v>113</v>
      </c>
      <c r="O157" s="90" t="s">
        <v>784</v>
      </c>
      <c r="P157" s="90" t="s">
        <v>836</v>
      </c>
      <c r="Q157" s="76"/>
    </row>
    <row r="158" spans="1:17" s="15" customFormat="1">
      <c r="A158" s="90"/>
      <c r="B158" s="88">
        <v>3</v>
      </c>
      <c r="C158" s="89"/>
      <c r="D158" s="88"/>
      <c r="E158" s="88"/>
      <c r="F158" s="88"/>
      <c r="G158" s="88"/>
      <c r="H158" s="88"/>
      <c r="I158" s="88"/>
      <c r="J158" s="89" t="s">
        <v>114</v>
      </c>
      <c r="K158" s="88">
        <v>1</v>
      </c>
      <c r="L158" s="87" t="s">
        <v>837</v>
      </c>
      <c r="M158" s="90" t="s">
        <v>112</v>
      </c>
      <c r="N158" s="90" t="s">
        <v>113</v>
      </c>
      <c r="O158" s="90" t="s">
        <v>784</v>
      </c>
      <c r="P158" s="90" t="s">
        <v>838</v>
      </c>
      <c r="Q158" s="76"/>
    </row>
    <row r="159" spans="1:17" s="15" customFormat="1" ht="14.4" thickBot="1">
      <c r="A159" s="86"/>
      <c r="B159" s="94">
        <v>4</v>
      </c>
      <c r="C159" s="95"/>
      <c r="D159" s="94"/>
      <c r="E159" s="94"/>
      <c r="F159" s="94"/>
      <c r="G159" s="94"/>
      <c r="H159" s="94"/>
      <c r="I159" s="94"/>
      <c r="J159" s="95" t="s">
        <v>46</v>
      </c>
      <c r="K159" s="94">
        <v>1</v>
      </c>
      <c r="L159" s="97" t="s">
        <v>839</v>
      </c>
      <c r="M159" s="86" t="s">
        <v>112</v>
      </c>
      <c r="N159" s="86" t="s">
        <v>113</v>
      </c>
      <c r="O159" s="90" t="s">
        <v>784</v>
      </c>
      <c r="P159" s="97" t="s">
        <v>55</v>
      </c>
      <c r="Q159" s="76"/>
    </row>
    <row r="160" spans="1:17" s="15" customFormat="1" ht="14.4" thickBot="1">
      <c r="A160" s="213" t="s">
        <v>840</v>
      </c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76"/>
    </row>
    <row r="161" spans="1:184" s="15" customFormat="1">
      <c r="A161" s="80"/>
      <c r="B161" s="78">
        <v>1</v>
      </c>
      <c r="C161" s="79"/>
      <c r="D161" s="78"/>
      <c r="E161" s="78"/>
      <c r="F161" s="78"/>
      <c r="G161" s="78"/>
      <c r="H161" s="78"/>
      <c r="I161" s="78"/>
      <c r="J161" s="79" t="s">
        <v>49</v>
      </c>
      <c r="K161" s="78">
        <v>1</v>
      </c>
      <c r="L161" s="77" t="s">
        <v>841</v>
      </c>
      <c r="M161" s="80" t="s">
        <v>112</v>
      </c>
      <c r="N161" s="80" t="s">
        <v>113</v>
      </c>
      <c r="O161" s="90" t="s">
        <v>784</v>
      </c>
      <c r="P161" s="80" t="s">
        <v>814</v>
      </c>
      <c r="Q161" s="76"/>
    </row>
    <row r="162" spans="1:184" s="15" customFormat="1">
      <c r="A162" s="90"/>
      <c r="B162" s="88">
        <v>2</v>
      </c>
      <c r="C162" s="89"/>
      <c r="D162" s="88"/>
      <c r="E162" s="88"/>
      <c r="F162" s="88"/>
      <c r="G162" s="88"/>
      <c r="H162" s="88"/>
      <c r="I162" s="88"/>
      <c r="J162" s="89" t="s">
        <v>50</v>
      </c>
      <c r="K162" s="88">
        <v>1</v>
      </c>
      <c r="L162" s="87" t="s">
        <v>842</v>
      </c>
      <c r="M162" s="90" t="s">
        <v>112</v>
      </c>
      <c r="N162" s="90" t="s">
        <v>113</v>
      </c>
      <c r="O162" s="90" t="s">
        <v>784</v>
      </c>
      <c r="P162" s="90" t="s">
        <v>814</v>
      </c>
      <c r="Q162" s="76"/>
    </row>
    <row r="163" spans="1:184" s="15" customFormat="1">
      <c r="A163" s="90"/>
      <c r="B163" s="88">
        <v>3</v>
      </c>
      <c r="C163" s="89"/>
      <c r="D163" s="88"/>
      <c r="E163" s="88"/>
      <c r="F163" s="88"/>
      <c r="G163" s="88"/>
      <c r="H163" s="88"/>
      <c r="I163" s="88"/>
      <c r="J163" s="89" t="s">
        <v>47</v>
      </c>
      <c r="K163" s="88">
        <v>1</v>
      </c>
      <c r="L163" s="87" t="s">
        <v>843</v>
      </c>
      <c r="M163" s="90" t="s">
        <v>112</v>
      </c>
      <c r="N163" s="90" t="s">
        <v>113</v>
      </c>
      <c r="O163" s="90" t="s">
        <v>784</v>
      </c>
      <c r="P163" s="90" t="s">
        <v>814</v>
      </c>
      <c r="Q163" s="76"/>
    </row>
    <row r="164" spans="1:184" s="15" customFormat="1">
      <c r="A164" s="90"/>
      <c r="B164" s="88">
        <v>4</v>
      </c>
      <c r="C164" s="89"/>
      <c r="D164" s="88"/>
      <c r="E164" s="88"/>
      <c r="F164" s="88"/>
      <c r="G164" s="88"/>
      <c r="H164" s="88"/>
      <c r="I164" s="88"/>
      <c r="J164" s="89" t="s">
        <v>157</v>
      </c>
      <c r="K164" s="88">
        <v>2</v>
      </c>
      <c r="L164" s="87" t="s">
        <v>835</v>
      </c>
      <c r="M164" s="90" t="s">
        <v>112</v>
      </c>
      <c r="N164" s="90" t="s">
        <v>113</v>
      </c>
      <c r="O164" s="90" t="s">
        <v>784</v>
      </c>
      <c r="P164" s="90" t="s">
        <v>814</v>
      </c>
      <c r="Q164" s="76"/>
    </row>
    <row r="165" spans="1:184" s="15" customFormat="1">
      <c r="A165" s="90"/>
      <c r="B165" s="88">
        <v>5</v>
      </c>
      <c r="C165" s="89"/>
      <c r="D165" s="88"/>
      <c r="E165" s="88"/>
      <c r="F165" s="88"/>
      <c r="G165" s="88"/>
      <c r="H165" s="88"/>
      <c r="I165" s="88"/>
      <c r="J165" s="89" t="s">
        <v>114</v>
      </c>
      <c r="K165" s="88">
        <v>2</v>
      </c>
      <c r="L165" s="87" t="s">
        <v>837</v>
      </c>
      <c r="M165" s="90" t="s">
        <v>112</v>
      </c>
      <c r="N165" s="90" t="s">
        <v>113</v>
      </c>
      <c r="O165" s="90" t="s">
        <v>784</v>
      </c>
      <c r="P165" s="90" t="s">
        <v>814</v>
      </c>
      <c r="Q165" s="76"/>
    </row>
    <row r="166" spans="1:184" s="15" customFormat="1">
      <c r="A166" s="90"/>
      <c r="B166" s="88">
        <v>6</v>
      </c>
      <c r="C166" s="89"/>
      <c r="D166" s="88"/>
      <c r="E166" s="88"/>
      <c r="F166" s="88"/>
      <c r="G166" s="88"/>
      <c r="H166" s="88"/>
      <c r="I166" s="88"/>
      <c r="J166" s="89" t="s">
        <v>48</v>
      </c>
      <c r="K166" s="88">
        <v>1</v>
      </c>
      <c r="L166" s="87" t="s">
        <v>844</v>
      </c>
      <c r="M166" s="90" t="s">
        <v>112</v>
      </c>
      <c r="N166" s="90" t="s">
        <v>113</v>
      </c>
      <c r="O166" s="90" t="s">
        <v>784</v>
      </c>
      <c r="P166" s="87" t="s">
        <v>845</v>
      </c>
      <c r="Q166" s="76"/>
    </row>
    <row r="167" spans="1:184" s="15" customFormat="1">
      <c r="A167" s="90"/>
      <c r="B167" s="88">
        <v>7</v>
      </c>
      <c r="C167" s="89"/>
      <c r="D167" s="88"/>
      <c r="E167" s="88"/>
      <c r="F167" s="88"/>
      <c r="G167" s="88"/>
      <c r="H167" s="88"/>
      <c r="I167" s="88"/>
      <c r="J167" s="89" t="s">
        <v>2</v>
      </c>
      <c r="K167" s="88">
        <v>1</v>
      </c>
      <c r="L167" s="87" t="s">
        <v>846</v>
      </c>
      <c r="M167" s="90" t="s">
        <v>112</v>
      </c>
      <c r="N167" s="90" t="s">
        <v>113</v>
      </c>
      <c r="O167" s="90" t="s">
        <v>784</v>
      </c>
      <c r="P167" s="87" t="s">
        <v>845</v>
      </c>
      <c r="Q167" s="76"/>
    </row>
    <row r="168" spans="1:184" s="15" customFormat="1" ht="14.4" thickBot="1">
      <c r="A168" s="86"/>
      <c r="B168" s="94">
        <v>8</v>
      </c>
      <c r="C168" s="95"/>
      <c r="D168" s="94"/>
      <c r="E168" s="94"/>
      <c r="F168" s="94"/>
      <c r="G168" s="94"/>
      <c r="H168" s="94"/>
      <c r="I168" s="94"/>
      <c r="J168" s="95" t="s">
        <v>53</v>
      </c>
      <c r="K168" s="94">
        <v>2</v>
      </c>
      <c r="L168" s="97" t="s">
        <v>847</v>
      </c>
      <c r="M168" s="86" t="s">
        <v>112</v>
      </c>
      <c r="N168" s="86" t="s">
        <v>113</v>
      </c>
      <c r="O168" s="86" t="s">
        <v>784</v>
      </c>
      <c r="P168" s="97" t="s">
        <v>803</v>
      </c>
      <c r="Q168" s="76"/>
    </row>
    <row r="169" spans="1:184" s="18" customFormat="1" ht="30.6" thickBot="1">
      <c r="A169" s="209" t="s">
        <v>848</v>
      </c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1"/>
      <c r="Q169" s="68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</row>
    <row r="170" spans="1:184" s="20" customFormat="1" ht="41.4" thickBot="1">
      <c r="A170" s="69" t="s">
        <v>472</v>
      </c>
      <c r="B170" s="69" t="s">
        <v>474</v>
      </c>
      <c r="C170" s="69" t="s">
        <v>140</v>
      </c>
      <c r="D170" s="69" t="s">
        <v>525</v>
      </c>
      <c r="E170" s="69" t="s">
        <v>526</v>
      </c>
      <c r="F170" s="69" t="s">
        <v>527</v>
      </c>
      <c r="G170" s="69" t="s">
        <v>528</v>
      </c>
      <c r="H170" s="69" t="s">
        <v>529</v>
      </c>
      <c r="I170" s="69" t="s">
        <v>653</v>
      </c>
      <c r="J170" s="69" t="s">
        <v>98</v>
      </c>
      <c r="K170" s="69" t="s">
        <v>99</v>
      </c>
      <c r="L170" s="69" t="s">
        <v>100</v>
      </c>
      <c r="M170" s="69" t="s">
        <v>101</v>
      </c>
      <c r="N170" s="69" t="s">
        <v>102</v>
      </c>
      <c r="O170" s="69" t="s">
        <v>783</v>
      </c>
      <c r="P170" s="69" t="s">
        <v>103</v>
      </c>
      <c r="Q170" s="70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</row>
    <row r="171" spans="1:184" s="15" customFormat="1" ht="14.4" thickBot="1">
      <c r="A171" s="213" t="s">
        <v>577</v>
      </c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76"/>
    </row>
    <row r="172" spans="1:184" s="15" customFormat="1">
      <c r="A172" s="80"/>
      <c r="B172" s="78">
        <v>1</v>
      </c>
      <c r="C172" s="79"/>
      <c r="D172" s="78"/>
      <c r="E172" s="78"/>
      <c r="F172" s="78"/>
      <c r="G172" s="78"/>
      <c r="H172" s="78"/>
      <c r="I172" s="78"/>
      <c r="J172" s="79" t="s">
        <v>3</v>
      </c>
      <c r="K172" s="78">
        <v>1</v>
      </c>
      <c r="L172" s="77" t="s">
        <v>619</v>
      </c>
      <c r="M172" s="80" t="s">
        <v>112</v>
      </c>
      <c r="N172" s="80" t="s">
        <v>113</v>
      </c>
      <c r="O172" s="90" t="s">
        <v>784</v>
      </c>
      <c r="P172" s="77" t="s">
        <v>849</v>
      </c>
      <c r="Q172" s="76"/>
    </row>
    <row r="173" spans="1:184" s="15" customFormat="1">
      <c r="A173" s="90"/>
      <c r="B173" s="88">
        <v>2</v>
      </c>
      <c r="C173" s="89"/>
      <c r="D173" s="88"/>
      <c r="E173" s="88"/>
      <c r="F173" s="88"/>
      <c r="G173" s="88"/>
      <c r="H173" s="88"/>
      <c r="I173" s="88"/>
      <c r="J173" s="89" t="s">
        <v>8</v>
      </c>
      <c r="K173" s="88">
        <v>1</v>
      </c>
      <c r="L173" s="87" t="s">
        <v>620</v>
      </c>
      <c r="M173" s="90" t="s">
        <v>112</v>
      </c>
      <c r="N173" s="90" t="s">
        <v>113</v>
      </c>
      <c r="O173" s="90" t="s">
        <v>784</v>
      </c>
      <c r="P173" s="87" t="s">
        <v>849</v>
      </c>
      <c r="Q173" s="76"/>
    </row>
    <row r="174" spans="1:184" s="15" customFormat="1">
      <c r="A174" s="87"/>
      <c r="B174" s="88">
        <v>3</v>
      </c>
      <c r="C174" s="88"/>
      <c r="D174" s="88"/>
      <c r="E174" s="88"/>
      <c r="F174" s="88"/>
      <c r="G174" s="88"/>
      <c r="H174" s="88"/>
      <c r="I174" s="88"/>
      <c r="J174" s="89" t="s">
        <v>9</v>
      </c>
      <c r="K174" s="88">
        <v>1</v>
      </c>
      <c r="L174" s="87" t="s">
        <v>621</v>
      </c>
      <c r="M174" s="90" t="s">
        <v>112</v>
      </c>
      <c r="N174" s="90" t="s">
        <v>113</v>
      </c>
      <c r="O174" s="90" t="s">
        <v>784</v>
      </c>
      <c r="P174" s="87" t="s">
        <v>849</v>
      </c>
      <c r="Q174" s="76"/>
    </row>
    <row r="175" spans="1:184" s="15" customFormat="1">
      <c r="A175" s="87"/>
      <c r="B175" s="88">
        <v>4</v>
      </c>
      <c r="C175" s="88"/>
      <c r="D175" s="88"/>
      <c r="E175" s="88"/>
      <c r="F175" s="88"/>
      <c r="G175" s="88"/>
      <c r="H175" s="88"/>
      <c r="I175" s="88"/>
      <c r="J175" s="89" t="s">
        <v>56</v>
      </c>
      <c r="K175" s="88">
        <v>1</v>
      </c>
      <c r="L175" s="87" t="s">
        <v>622</v>
      </c>
      <c r="M175" s="90" t="s">
        <v>112</v>
      </c>
      <c r="N175" s="90" t="s">
        <v>113</v>
      </c>
      <c r="O175" s="90" t="s">
        <v>784</v>
      </c>
      <c r="P175" s="87" t="s">
        <v>849</v>
      </c>
      <c r="Q175" s="76"/>
    </row>
    <row r="176" spans="1:184" s="15" customFormat="1">
      <c r="A176" s="87"/>
      <c r="B176" s="88">
        <v>5</v>
      </c>
      <c r="C176" s="88"/>
      <c r="D176" s="88"/>
      <c r="E176" s="88"/>
      <c r="F176" s="88"/>
      <c r="G176" s="88"/>
      <c r="H176" s="88"/>
      <c r="I176" s="88"/>
      <c r="J176" s="89" t="s">
        <v>7</v>
      </c>
      <c r="K176" s="88">
        <v>2</v>
      </c>
      <c r="L176" s="87" t="s">
        <v>623</v>
      </c>
      <c r="M176" s="90" t="s">
        <v>112</v>
      </c>
      <c r="N176" s="90" t="s">
        <v>113</v>
      </c>
      <c r="O176" s="90" t="s">
        <v>784</v>
      </c>
      <c r="P176" s="87" t="s">
        <v>803</v>
      </c>
      <c r="Q176" s="76"/>
    </row>
    <row r="177" spans="1:184" s="15" customFormat="1">
      <c r="A177" s="87"/>
      <c r="B177" s="88">
        <v>6</v>
      </c>
      <c r="C177" s="88"/>
      <c r="D177" s="88"/>
      <c r="E177" s="88"/>
      <c r="F177" s="88"/>
      <c r="G177" s="88"/>
      <c r="H177" s="88"/>
      <c r="I177" s="88"/>
      <c r="J177" s="89" t="s">
        <v>54</v>
      </c>
      <c r="K177" s="88">
        <v>2</v>
      </c>
      <c r="L177" s="87" t="s">
        <v>624</v>
      </c>
      <c r="M177" s="90" t="s">
        <v>112</v>
      </c>
      <c r="N177" s="90" t="s">
        <v>113</v>
      </c>
      <c r="O177" s="90" t="s">
        <v>784</v>
      </c>
      <c r="P177" s="87" t="s">
        <v>803</v>
      </c>
      <c r="Q177" s="76"/>
    </row>
    <row r="178" spans="1:184" s="15" customFormat="1">
      <c r="A178" s="87"/>
      <c r="B178" s="88">
        <v>7</v>
      </c>
      <c r="C178" s="88"/>
      <c r="D178" s="88"/>
      <c r="E178" s="88"/>
      <c r="F178" s="88"/>
      <c r="G178" s="88"/>
      <c r="H178" s="88"/>
      <c r="I178" s="88"/>
      <c r="J178" s="89" t="s">
        <v>52</v>
      </c>
      <c r="K178" s="88">
        <v>1</v>
      </c>
      <c r="L178" s="87" t="s">
        <v>625</v>
      </c>
      <c r="M178" s="90" t="s">
        <v>112</v>
      </c>
      <c r="N178" s="90" t="s">
        <v>113</v>
      </c>
      <c r="O178" s="90" t="s">
        <v>784</v>
      </c>
      <c r="P178" s="87" t="s">
        <v>818</v>
      </c>
      <c r="Q178" s="76"/>
    </row>
    <row r="179" spans="1:184" s="15" customFormat="1">
      <c r="A179" s="87"/>
      <c r="B179" s="88">
        <v>8</v>
      </c>
      <c r="C179" s="88"/>
      <c r="D179" s="88"/>
      <c r="E179" s="88"/>
      <c r="F179" s="88"/>
      <c r="G179" s="88"/>
      <c r="H179" s="88"/>
      <c r="I179" s="88"/>
      <c r="J179" s="89" t="s">
        <v>51</v>
      </c>
      <c r="K179" s="88">
        <v>2</v>
      </c>
      <c r="L179" s="87" t="s">
        <v>626</v>
      </c>
      <c r="M179" s="90" t="s">
        <v>112</v>
      </c>
      <c r="N179" s="90" t="s">
        <v>113</v>
      </c>
      <c r="O179" s="90" t="s">
        <v>784</v>
      </c>
      <c r="P179" s="87" t="s">
        <v>818</v>
      </c>
      <c r="Q179" s="76"/>
    </row>
    <row r="180" spans="1:184" s="15" customFormat="1">
      <c r="A180" s="87"/>
      <c r="B180" s="88">
        <v>9</v>
      </c>
      <c r="C180" s="88"/>
      <c r="D180" s="88"/>
      <c r="E180" s="88"/>
      <c r="F180" s="88"/>
      <c r="G180" s="88"/>
      <c r="H180" s="88"/>
      <c r="I180" s="88"/>
      <c r="J180" s="89" t="s">
        <v>468</v>
      </c>
      <c r="K180" s="88">
        <v>3</v>
      </c>
      <c r="L180" s="87" t="s">
        <v>627</v>
      </c>
      <c r="M180" s="90" t="s">
        <v>112</v>
      </c>
      <c r="N180" s="90" t="s">
        <v>113</v>
      </c>
      <c r="O180" s="90" t="s">
        <v>784</v>
      </c>
      <c r="P180" s="87" t="s">
        <v>803</v>
      </c>
      <c r="Q180" s="76"/>
    </row>
    <row r="181" spans="1:184" s="15" customFormat="1">
      <c r="A181" s="87"/>
      <c r="B181" s="88">
        <v>10</v>
      </c>
      <c r="C181" s="88"/>
      <c r="D181" s="88"/>
      <c r="E181" s="88"/>
      <c r="F181" s="88"/>
      <c r="G181" s="88"/>
      <c r="H181" s="88"/>
      <c r="I181" s="88"/>
      <c r="J181" s="89" t="s">
        <v>573</v>
      </c>
      <c r="K181" s="88">
        <v>1</v>
      </c>
      <c r="L181" s="87" t="s">
        <v>628</v>
      </c>
      <c r="M181" s="90" t="s">
        <v>112</v>
      </c>
      <c r="N181" s="90" t="s">
        <v>113</v>
      </c>
      <c r="O181" s="90" t="s">
        <v>784</v>
      </c>
      <c r="P181" s="93" t="s">
        <v>27</v>
      </c>
      <c r="Q181" s="76"/>
    </row>
    <row r="182" spans="1:184" s="15" customFormat="1">
      <c r="A182" s="87"/>
      <c r="B182" s="88">
        <v>11</v>
      </c>
      <c r="C182" s="88"/>
      <c r="D182" s="88"/>
      <c r="E182" s="88"/>
      <c r="F182" s="88"/>
      <c r="G182" s="88"/>
      <c r="H182" s="88"/>
      <c r="I182" s="88"/>
      <c r="J182" s="89" t="s">
        <v>617</v>
      </c>
      <c r="K182" s="88">
        <v>1</v>
      </c>
      <c r="L182" s="87" t="s">
        <v>629</v>
      </c>
      <c r="M182" s="90" t="s">
        <v>112</v>
      </c>
      <c r="N182" s="90" t="s">
        <v>113</v>
      </c>
      <c r="O182" s="90" t="s">
        <v>784</v>
      </c>
      <c r="P182" s="93" t="s">
        <v>12</v>
      </c>
      <c r="Q182" s="76"/>
    </row>
    <row r="183" spans="1:184" s="15" customFormat="1" ht="14.4" thickBot="1">
      <c r="A183" s="82"/>
      <c r="B183" s="83">
        <v>12</v>
      </c>
      <c r="C183" s="83"/>
      <c r="D183" s="83"/>
      <c r="E183" s="83"/>
      <c r="F183" s="83"/>
      <c r="G183" s="83"/>
      <c r="H183" s="83"/>
      <c r="I183" s="83"/>
      <c r="J183" s="84" t="s">
        <v>144</v>
      </c>
      <c r="K183" s="84">
        <v>36</v>
      </c>
      <c r="L183" s="85" t="s">
        <v>618</v>
      </c>
      <c r="M183" s="85" t="s">
        <v>116</v>
      </c>
      <c r="N183" s="85" t="s">
        <v>4</v>
      </c>
      <c r="O183" s="90" t="s">
        <v>784</v>
      </c>
      <c r="P183" s="82" t="s">
        <v>117</v>
      </c>
      <c r="Q183" s="76"/>
    </row>
    <row r="184" spans="1:184" s="14" customFormat="1" ht="14.4" thickBot="1">
      <c r="A184" s="213" t="s">
        <v>578</v>
      </c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</row>
    <row r="185" spans="1:184" s="15" customFormat="1">
      <c r="A185" s="80"/>
      <c r="B185" s="78">
        <v>1</v>
      </c>
      <c r="C185" s="79"/>
      <c r="D185" s="78"/>
      <c r="E185" s="78"/>
      <c r="F185" s="78"/>
      <c r="G185" s="78"/>
      <c r="H185" s="78"/>
      <c r="I185" s="78"/>
      <c r="J185" s="79" t="s">
        <v>633</v>
      </c>
      <c r="K185" s="78">
        <v>1</v>
      </c>
      <c r="L185" s="77" t="s">
        <v>630</v>
      </c>
      <c r="M185" s="80" t="s">
        <v>112</v>
      </c>
      <c r="N185" s="80" t="s">
        <v>113</v>
      </c>
      <c r="O185" s="90" t="s">
        <v>784</v>
      </c>
      <c r="P185" s="77" t="s">
        <v>849</v>
      </c>
      <c r="Q185" s="76"/>
    </row>
    <row r="186" spans="1:184" s="15" customFormat="1">
      <c r="A186" s="90"/>
      <c r="B186" s="88">
        <v>2</v>
      </c>
      <c r="C186" s="89"/>
      <c r="D186" s="88"/>
      <c r="E186" s="88"/>
      <c r="F186" s="88"/>
      <c r="G186" s="88"/>
      <c r="H186" s="88"/>
      <c r="I186" s="88"/>
      <c r="J186" s="89" t="s">
        <v>634</v>
      </c>
      <c r="K186" s="88">
        <v>1</v>
      </c>
      <c r="L186" s="87" t="s">
        <v>631</v>
      </c>
      <c r="M186" s="90" t="s">
        <v>112</v>
      </c>
      <c r="N186" s="90" t="s">
        <v>113</v>
      </c>
      <c r="O186" s="90" t="s">
        <v>784</v>
      </c>
      <c r="P186" s="87" t="s">
        <v>849</v>
      </c>
      <c r="Q186" s="76"/>
    </row>
    <row r="187" spans="1:184" s="15" customFormat="1">
      <c r="A187" s="87"/>
      <c r="B187" s="88">
        <v>3</v>
      </c>
      <c r="C187" s="88"/>
      <c r="D187" s="88"/>
      <c r="E187" s="88"/>
      <c r="F187" s="88"/>
      <c r="G187" s="88"/>
      <c r="H187" s="88"/>
      <c r="I187" s="88"/>
      <c r="J187" s="89" t="s">
        <v>650</v>
      </c>
      <c r="K187" s="88">
        <v>1</v>
      </c>
      <c r="L187" s="87" t="s">
        <v>632</v>
      </c>
      <c r="M187" s="90" t="s">
        <v>112</v>
      </c>
      <c r="N187" s="90" t="s">
        <v>113</v>
      </c>
      <c r="O187" s="90" t="s">
        <v>784</v>
      </c>
      <c r="P187" s="87" t="s">
        <v>849</v>
      </c>
      <c r="Q187" s="76"/>
    </row>
    <row r="188" spans="1:184" s="15" customFormat="1">
      <c r="A188" s="87"/>
      <c r="B188" s="88">
        <v>4</v>
      </c>
      <c r="C188" s="88"/>
      <c r="D188" s="88"/>
      <c r="E188" s="88"/>
      <c r="F188" s="88"/>
      <c r="G188" s="88"/>
      <c r="H188" s="88"/>
      <c r="I188" s="88"/>
      <c r="J188" s="89" t="s">
        <v>56</v>
      </c>
      <c r="K188" s="88">
        <v>1</v>
      </c>
      <c r="L188" s="87" t="s">
        <v>622</v>
      </c>
      <c r="M188" s="90" t="s">
        <v>112</v>
      </c>
      <c r="N188" s="90" t="s">
        <v>113</v>
      </c>
      <c r="O188" s="90" t="s">
        <v>784</v>
      </c>
      <c r="P188" s="87" t="s">
        <v>849</v>
      </c>
      <c r="Q188" s="76"/>
    </row>
    <row r="189" spans="1:184" s="15" customFormat="1">
      <c r="A189" s="87"/>
      <c r="B189" s="88">
        <v>5</v>
      </c>
      <c r="C189" s="88"/>
      <c r="D189" s="88"/>
      <c r="E189" s="88"/>
      <c r="F189" s="88"/>
      <c r="G189" s="88"/>
      <c r="H189" s="88"/>
      <c r="I189" s="88"/>
      <c r="J189" s="89" t="s">
        <v>7</v>
      </c>
      <c r="K189" s="88">
        <v>2</v>
      </c>
      <c r="L189" s="87" t="s">
        <v>623</v>
      </c>
      <c r="M189" s="90" t="s">
        <v>112</v>
      </c>
      <c r="N189" s="90" t="s">
        <v>113</v>
      </c>
      <c r="O189" s="90" t="s">
        <v>784</v>
      </c>
      <c r="P189" s="87" t="s">
        <v>803</v>
      </c>
      <c r="Q189" s="76"/>
    </row>
    <row r="190" spans="1:184" s="15" customFormat="1">
      <c r="A190" s="87"/>
      <c r="B190" s="88">
        <v>6</v>
      </c>
      <c r="C190" s="88"/>
      <c r="D190" s="88"/>
      <c r="E190" s="88"/>
      <c r="F190" s="88"/>
      <c r="G190" s="88"/>
      <c r="H190" s="88"/>
      <c r="I190" s="88"/>
      <c r="J190" s="89" t="s">
        <v>54</v>
      </c>
      <c r="K190" s="88">
        <v>2</v>
      </c>
      <c r="L190" s="87" t="s">
        <v>624</v>
      </c>
      <c r="M190" s="90" t="s">
        <v>112</v>
      </c>
      <c r="N190" s="90" t="s">
        <v>113</v>
      </c>
      <c r="O190" s="90" t="s">
        <v>784</v>
      </c>
      <c r="P190" s="87" t="s">
        <v>803</v>
      </c>
      <c r="Q190" s="76"/>
    </row>
    <row r="191" spans="1:184" s="15" customFormat="1">
      <c r="A191" s="87"/>
      <c r="B191" s="88">
        <v>7</v>
      </c>
      <c r="C191" s="88"/>
      <c r="D191" s="88"/>
      <c r="E191" s="88"/>
      <c r="F191" s="88"/>
      <c r="G191" s="88"/>
      <c r="H191" s="88"/>
      <c r="I191" s="88"/>
      <c r="J191" s="89" t="s">
        <v>52</v>
      </c>
      <c r="K191" s="88">
        <v>1</v>
      </c>
      <c r="L191" s="87" t="s">
        <v>625</v>
      </c>
      <c r="M191" s="90" t="s">
        <v>112</v>
      </c>
      <c r="N191" s="90" t="s">
        <v>113</v>
      </c>
      <c r="O191" s="90" t="s">
        <v>784</v>
      </c>
      <c r="P191" s="87" t="s">
        <v>818</v>
      </c>
      <c r="Q191" s="76"/>
    </row>
    <row r="192" spans="1:184" s="15" customFormat="1">
      <c r="A192" s="87"/>
      <c r="B192" s="88">
        <v>8</v>
      </c>
      <c r="C192" s="88"/>
      <c r="D192" s="88"/>
      <c r="E192" s="88"/>
      <c r="F192" s="88"/>
      <c r="G192" s="88"/>
      <c r="H192" s="88"/>
      <c r="I192" s="88"/>
      <c r="J192" s="89" t="s">
        <v>51</v>
      </c>
      <c r="K192" s="88">
        <v>2</v>
      </c>
      <c r="L192" s="87" t="s">
        <v>626</v>
      </c>
      <c r="M192" s="90" t="s">
        <v>112</v>
      </c>
      <c r="N192" s="90" t="s">
        <v>113</v>
      </c>
      <c r="O192" s="90" t="s">
        <v>784</v>
      </c>
      <c r="P192" s="87" t="s">
        <v>818</v>
      </c>
      <c r="Q192" s="76"/>
    </row>
    <row r="193" spans="1:17" s="15" customFormat="1">
      <c r="A193" s="87"/>
      <c r="B193" s="88">
        <v>9</v>
      </c>
      <c r="C193" s="88"/>
      <c r="D193" s="88"/>
      <c r="E193" s="88"/>
      <c r="F193" s="88"/>
      <c r="G193" s="88"/>
      <c r="H193" s="88"/>
      <c r="I193" s="88"/>
      <c r="J193" s="89" t="s">
        <v>468</v>
      </c>
      <c r="K193" s="88">
        <v>3</v>
      </c>
      <c r="L193" s="87" t="s">
        <v>627</v>
      </c>
      <c r="M193" s="90" t="s">
        <v>112</v>
      </c>
      <c r="N193" s="90" t="s">
        <v>113</v>
      </c>
      <c r="O193" s="90" t="s">
        <v>784</v>
      </c>
      <c r="P193" s="87" t="s">
        <v>803</v>
      </c>
      <c r="Q193" s="76"/>
    </row>
    <row r="194" spans="1:17" s="15" customFormat="1">
      <c r="A194" s="87"/>
      <c r="B194" s="88">
        <v>10</v>
      </c>
      <c r="C194" s="88"/>
      <c r="D194" s="88"/>
      <c r="E194" s="88"/>
      <c r="F194" s="88"/>
      <c r="G194" s="88"/>
      <c r="H194" s="88"/>
      <c r="I194" s="88"/>
      <c r="J194" s="89" t="s">
        <v>573</v>
      </c>
      <c r="K194" s="88">
        <v>1</v>
      </c>
      <c r="L194" s="87" t="s">
        <v>628</v>
      </c>
      <c r="M194" s="90" t="s">
        <v>112</v>
      </c>
      <c r="N194" s="90" t="s">
        <v>113</v>
      </c>
      <c r="O194" s="90" t="s">
        <v>784</v>
      </c>
      <c r="P194" s="93" t="s">
        <v>27</v>
      </c>
      <c r="Q194" s="76"/>
    </row>
    <row r="195" spans="1:17" s="15" customFormat="1">
      <c r="A195" s="87"/>
      <c r="B195" s="88">
        <v>11</v>
      </c>
      <c r="C195" s="88"/>
      <c r="D195" s="88"/>
      <c r="E195" s="88"/>
      <c r="F195" s="88"/>
      <c r="G195" s="88"/>
      <c r="H195" s="88"/>
      <c r="I195" s="88"/>
      <c r="J195" s="89" t="s">
        <v>617</v>
      </c>
      <c r="K195" s="88">
        <v>1</v>
      </c>
      <c r="L195" s="87" t="s">
        <v>629</v>
      </c>
      <c r="M195" s="90" t="s">
        <v>112</v>
      </c>
      <c r="N195" s="90" t="s">
        <v>113</v>
      </c>
      <c r="O195" s="90" t="s">
        <v>784</v>
      </c>
      <c r="P195" s="93" t="s">
        <v>12</v>
      </c>
      <c r="Q195" s="76"/>
    </row>
    <row r="196" spans="1:17" s="15" customFormat="1" ht="14.4" thickBot="1">
      <c r="A196" s="82"/>
      <c r="B196" s="83">
        <v>12</v>
      </c>
      <c r="C196" s="83"/>
      <c r="D196" s="83"/>
      <c r="E196" s="83"/>
      <c r="F196" s="83"/>
      <c r="G196" s="83"/>
      <c r="H196" s="83"/>
      <c r="I196" s="83"/>
      <c r="J196" s="84" t="s">
        <v>144</v>
      </c>
      <c r="K196" s="84">
        <v>36</v>
      </c>
      <c r="L196" s="85" t="s">
        <v>618</v>
      </c>
      <c r="M196" s="85" t="s">
        <v>116</v>
      </c>
      <c r="N196" s="85" t="s">
        <v>4</v>
      </c>
      <c r="O196" s="90" t="s">
        <v>784</v>
      </c>
      <c r="P196" s="82" t="s">
        <v>117</v>
      </c>
      <c r="Q196" s="76"/>
    </row>
    <row r="197" spans="1:17" s="15" customFormat="1" ht="14.4" thickBot="1">
      <c r="A197" s="212" t="s">
        <v>635</v>
      </c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76"/>
    </row>
    <row r="198" spans="1:17" s="15" customFormat="1">
      <c r="A198" s="77"/>
      <c r="B198" s="78">
        <v>1</v>
      </c>
      <c r="C198" s="78"/>
      <c r="D198" s="78"/>
      <c r="E198" s="78"/>
      <c r="F198" s="78"/>
      <c r="G198" s="78"/>
      <c r="H198" s="78"/>
      <c r="I198" s="78"/>
      <c r="J198" s="79" t="s">
        <v>633</v>
      </c>
      <c r="K198" s="78">
        <v>1</v>
      </c>
      <c r="L198" s="77" t="s">
        <v>647</v>
      </c>
      <c r="M198" s="80" t="s">
        <v>112</v>
      </c>
      <c r="N198" s="80" t="s">
        <v>113</v>
      </c>
      <c r="O198" s="90" t="s">
        <v>784</v>
      </c>
      <c r="P198" s="80" t="s">
        <v>814</v>
      </c>
      <c r="Q198" s="76"/>
    </row>
    <row r="199" spans="1:17" s="15" customFormat="1">
      <c r="A199" s="87"/>
      <c r="B199" s="88">
        <v>2</v>
      </c>
      <c r="C199" s="88"/>
      <c r="D199" s="88"/>
      <c r="E199" s="88"/>
      <c r="F199" s="88"/>
      <c r="G199" s="88"/>
      <c r="H199" s="88"/>
      <c r="I199" s="88"/>
      <c r="J199" s="89" t="s">
        <v>90</v>
      </c>
      <c r="K199" s="88">
        <v>1</v>
      </c>
      <c r="L199" s="87" t="s">
        <v>648</v>
      </c>
      <c r="M199" s="90" t="s">
        <v>112</v>
      </c>
      <c r="N199" s="90" t="s">
        <v>113</v>
      </c>
      <c r="O199" s="90" t="s">
        <v>784</v>
      </c>
      <c r="P199" s="93" t="s">
        <v>791</v>
      </c>
      <c r="Q199" s="76"/>
    </row>
    <row r="200" spans="1:17" s="15" customFormat="1">
      <c r="A200" s="87"/>
      <c r="B200" s="88">
        <v>3</v>
      </c>
      <c r="C200" s="88"/>
      <c r="D200" s="88"/>
      <c r="E200" s="88"/>
      <c r="F200" s="88"/>
      <c r="G200" s="88"/>
      <c r="H200" s="88"/>
      <c r="I200" s="88"/>
      <c r="J200" s="89" t="s">
        <v>63</v>
      </c>
      <c r="K200" s="88">
        <v>1</v>
      </c>
      <c r="L200" s="87" t="s">
        <v>645</v>
      </c>
      <c r="M200" s="90" t="s">
        <v>116</v>
      </c>
      <c r="N200" s="75" t="s">
        <v>108</v>
      </c>
      <c r="O200" s="90" t="s">
        <v>117</v>
      </c>
      <c r="P200" s="87" t="s">
        <v>117</v>
      </c>
      <c r="Q200" s="76"/>
    </row>
    <row r="201" spans="1:17" s="15" customFormat="1">
      <c r="A201" s="87"/>
      <c r="B201" s="88">
        <v>4</v>
      </c>
      <c r="C201" s="88"/>
      <c r="D201" s="88"/>
      <c r="E201" s="88"/>
      <c r="F201" s="88"/>
      <c r="G201" s="88"/>
      <c r="H201" s="88"/>
      <c r="I201" s="88"/>
      <c r="J201" s="89" t="s">
        <v>151</v>
      </c>
      <c r="K201" s="89">
        <v>4</v>
      </c>
      <c r="L201" s="90" t="s">
        <v>646</v>
      </c>
      <c r="M201" s="90" t="s">
        <v>116</v>
      </c>
      <c r="N201" s="90" t="s">
        <v>113</v>
      </c>
      <c r="O201" s="90" t="s">
        <v>784</v>
      </c>
      <c r="P201" s="87" t="s">
        <v>117</v>
      </c>
      <c r="Q201" s="76"/>
    </row>
    <row r="202" spans="1:17" s="15" customFormat="1">
      <c r="A202" s="87"/>
      <c r="B202" s="88">
        <v>5</v>
      </c>
      <c r="C202" s="88"/>
      <c r="D202" s="88"/>
      <c r="E202" s="88"/>
      <c r="F202" s="88"/>
      <c r="G202" s="88"/>
      <c r="H202" s="88"/>
      <c r="I202" s="88"/>
      <c r="J202" s="89" t="s">
        <v>155</v>
      </c>
      <c r="K202" s="89">
        <v>4</v>
      </c>
      <c r="L202" s="90" t="s">
        <v>0</v>
      </c>
      <c r="M202" s="90" t="s">
        <v>116</v>
      </c>
      <c r="N202" s="90" t="s">
        <v>113</v>
      </c>
      <c r="O202" s="90" t="s">
        <v>784</v>
      </c>
      <c r="P202" s="87" t="s">
        <v>117</v>
      </c>
      <c r="Q202" s="76"/>
    </row>
    <row r="203" spans="1:17" s="15" customFormat="1">
      <c r="A203" s="87"/>
      <c r="B203" s="88">
        <v>6</v>
      </c>
      <c r="C203" s="88"/>
      <c r="D203" s="88"/>
      <c r="E203" s="88"/>
      <c r="F203" s="88"/>
      <c r="G203" s="88"/>
      <c r="H203" s="88"/>
      <c r="I203" s="88"/>
      <c r="J203" s="89" t="s">
        <v>149</v>
      </c>
      <c r="K203" s="89">
        <v>4</v>
      </c>
      <c r="L203" s="90" t="s">
        <v>25</v>
      </c>
      <c r="M203" s="90" t="s">
        <v>116</v>
      </c>
      <c r="N203" s="90" t="s">
        <v>113</v>
      </c>
      <c r="O203" s="90" t="s">
        <v>784</v>
      </c>
      <c r="P203" s="87" t="s">
        <v>117</v>
      </c>
      <c r="Q203" s="76"/>
    </row>
    <row r="204" spans="1:17" s="15" customFormat="1" ht="14.4" thickBot="1">
      <c r="A204" s="82"/>
      <c r="B204" s="83">
        <v>7</v>
      </c>
      <c r="C204" s="83"/>
      <c r="D204" s="83"/>
      <c r="E204" s="83"/>
      <c r="F204" s="83"/>
      <c r="G204" s="83"/>
      <c r="H204" s="83"/>
      <c r="I204" s="83"/>
      <c r="J204" s="84" t="s">
        <v>145</v>
      </c>
      <c r="K204" s="84">
        <v>4</v>
      </c>
      <c r="L204" s="85" t="s">
        <v>496</v>
      </c>
      <c r="M204" s="85" t="s">
        <v>116</v>
      </c>
      <c r="N204" s="90" t="s">
        <v>113</v>
      </c>
      <c r="O204" s="90" t="s">
        <v>784</v>
      </c>
      <c r="P204" s="82" t="s">
        <v>117</v>
      </c>
      <c r="Q204" s="76"/>
    </row>
    <row r="205" spans="1:17" s="15" customFormat="1" ht="14.4" thickBot="1">
      <c r="A205" s="212" t="s">
        <v>636</v>
      </c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76"/>
    </row>
    <row r="206" spans="1:17" s="15" customFormat="1">
      <c r="A206" s="77"/>
      <c r="B206" s="78">
        <v>1</v>
      </c>
      <c r="C206" s="78"/>
      <c r="D206" s="78"/>
      <c r="E206" s="78"/>
      <c r="F206" s="78"/>
      <c r="G206" s="78"/>
      <c r="H206" s="78"/>
      <c r="I206" s="78"/>
      <c r="J206" s="79" t="s">
        <v>634</v>
      </c>
      <c r="K206" s="78">
        <v>2</v>
      </c>
      <c r="L206" s="77" t="s">
        <v>652</v>
      </c>
      <c r="M206" s="80" t="s">
        <v>112</v>
      </c>
      <c r="N206" s="80" t="s">
        <v>113</v>
      </c>
      <c r="O206" s="90" t="s">
        <v>784</v>
      </c>
      <c r="P206" s="80" t="s">
        <v>814</v>
      </c>
      <c r="Q206" s="76"/>
    </row>
    <row r="207" spans="1:17" s="15" customFormat="1" ht="14.4" thickBot="1">
      <c r="A207" s="97"/>
      <c r="B207" s="94">
        <v>2</v>
      </c>
      <c r="C207" s="94"/>
      <c r="D207" s="94"/>
      <c r="E207" s="94"/>
      <c r="F207" s="94"/>
      <c r="G207" s="94"/>
      <c r="H207" s="94"/>
      <c r="I207" s="94"/>
      <c r="J207" s="95" t="s">
        <v>91</v>
      </c>
      <c r="K207" s="94">
        <v>1</v>
      </c>
      <c r="L207" s="97" t="s">
        <v>651</v>
      </c>
      <c r="M207" s="86" t="s">
        <v>112</v>
      </c>
      <c r="N207" s="86" t="s">
        <v>113</v>
      </c>
      <c r="O207" s="90" t="s">
        <v>784</v>
      </c>
      <c r="P207" s="96" t="s">
        <v>791</v>
      </c>
      <c r="Q207" s="76"/>
    </row>
    <row r="208" spans="1:17" s="15" customFormat="1" ht="14.4" thickBot="1">
      <c r="A208" s="212" t="s">
        <v>637</v>
      </c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76"/>
    </row>
    <row r="209" spans="1:17" s="15" customFormat="1">
      <c r="A209" s="77"/>
      <c r="B209" s="78">
        <v>1</v>
      </c>
      <c r="C209" s="78"/>
      <c r="D209" s="78"/>
      <c r="E209" s="78"/>
      <c r="F209" s="78"/>
      <c r="G209" s="78"/>
      <c r="H209" s="78"/>
      <c r="I209" s="78" t="s">
        <v>654</v>
      </c>
      <c r="J209" s="78"/>
      <c r="K209" s="78">
        <v>1</v>
      </c>
      <c r="L209" s="77" t="s">
        <v>655</v>
      </c>
      <c r="M209" s="80" t="s">
        <v>101</v>
      </c>
      <c r="N209" s="90" t="s">
        <v>113</v>
      </c>
      <c r="O209" s="90" t="s">
        <v>784</v>
      </c>
      <c r="P209" s="77"/>
      <c r="Q209" s="76"/>
    </row>
    <row r="210" spans="1:17" s="15" customFormat="1">
      <c r="A210" s="87"/>
      <c r="B210" s="88">
        <v>2</v>
      </c>
      <c r="C210" s="88"/>
      <c r="D210" s="88"/>
      <c r="E210" s="88"/>
      <c r="F210" s="88"/>
      <c r="G210" s="88"/>
      <c r="H210" s="88"/>
      <c r="I210" s="88"/>
      <c r="J210" s="89" t="s">
        <v>634</v>
      </c>
      <c r="K210" s="88">
        <v>2</v>
      </c>
      <c r="L210" s="87" t="s">
        <v>652</v>
      </c>
      <c r="M210" s="90" t="s">
        <v>112</v>
      </c>
      <c r="N210" s="90" t="s">
        <v>113</v>
      </c>
      <c r="O210" s="90" t="s">
        <v>784</v>
      </c>
      <c r="P210" s="90" t="s">
        <v>814</v>
      </c>
      <c r="Q210" s="76"/>
    </row>
    <row r="211" spans="1:17" s="15" customFormat="1">
      <c r="A211" s="87"/>
      <c r="B211" s="88">
        <v>3</v>
      </c>
      <c r="C211" s="88"/>
      <c r="D211" s="88"/>
      <c r="E211" s="88"/>
      <c r="F211" s="88"/>
      <c r="G211" s="88"/>
      <c r="H211" s="88"/>
      <c r="I211" s="88"/>
      <c r="J211" s="89" t="s">
        <v>650</v>
      </c>
      <c r="K211" s="88">
        <v>1</v>
      </c>
      <c r="L211" s="87" t="s">
        <v>662</v>
      </c>
      <c r="M211" s="90" t="s">
        <v>112</v>
      </c>
      <c r="N211" s="90" t="s">
        <v>113</v>
      </c>
      <c r="O211" s="90" t="s">
        <v>784</v>
      </c>
      <c r="P211" s="87" t="s">
        <v>849</v>
      </c>
      <c r="Q211" s="76"/>
    </row>
    <row r="212" spans="1:17" s="15" customFormat="1">
      <c r="A212" s="87"/>
      <c r="B212" s="88">
        <v>4</v>
      </c>
      <c r="C212" s="88"/>
      <c r="D212" s="88"/>
      <c r="E212" s="88"/>
      <c r="F212" s="88"/>
      <c r="G212" s="88"/>
      <c r="H212" s="88"/>
      <c r="I212" s="88"/>
      <c r="J212" s="89" t="s">
        <v>657</v>
      </c>
      <c r="K212" s="88">
        <v>1</v>
      </c>
      <c r="L212" s="87" t="s">
        <v>663</v>
      </c>
      <c r="M212" s="90" t="s">
        <v>112</v>
      </c>
      <c r="N212" s="90" t="s">
        <v>113</v>
      </c>
      <c r="O212" s="90" t="s">
        <v>784</v>
      </c>
      <c r="P212" s="87" t="s">
        <v>849</v>
      </c>
      <c r="Q212" s="76"/>
    </row>
    <row r="213" spans="1:17" s="15" customFormat="1">
      <c r="A213" s="87"/>
      <c r="B213" s="88">
        <v>5</v>
      </c>
      <c r="C213" s="88"/>
      <c r="D213" s="88"/>
      <c r="E213" s="88"/>
      <c r="F213" s="88"/>
      <c r="G213" s="88"/>
      <c r="H213" s="88"/>
      <c r="I213" s="88"/>
      <c r="J213" s="89" t="s">
        <v>660</v>
      </c>
      <c r="K213" s="88">
        <v>1</v>
      </c>
      <c r="L213" s="87" t="s">
        <v>656</v>
      </c>
      <c r="M213" s="90" t="s">
        <v>112</v>
      </c>
      <c r="N213" s="90" t="s">
        <v>113</v>
      </c>
      <c r="O213" s="90" t="s">
        <v>784</v>
      </c>
      <c r="P213" s="87" t="s">
        <v>803</v>
      </c>
      <c r="Q213" s="76"/>
    </row>
    <row r="214" spans="1:17" s="15" customFormat="1">
      <c r="A214" s="87"/>
      <c r="B214" s="88">
        <v>6</v>
      </c>
      <c r="C214" s="88"/>
      <c r="D214" s="88"/>
      <c r="E214" s="88"/>
      <c r="F214" s="88"/>
      <c r="G214" s="88"/>
      <c r="H214" s="88"/>
      <c r="I214" s="88"/>
      <c r="J214" s="89" t="s">
        <v>661</v>
      </c>
      <c r="K214" s="88">
        <v>2</v>
      </c>
      <c r="L214" s="87" t="s">
        <v>659</v>
      </c>
      <c r="M214" s="90" t="s">
        <v>112</v>
      </c>
      <c r="N214" s="90" t="s">
        <v>113</v>
      </c>
      <c r="O214" s="90" t="s">
        <v>784</v>
      </c>
      <c r="P214" s="87" t="s">
        <v>831</v>
      </c>
      <c r="Q214" s="76"/>
    </row>
    <row r="215" spans="1:17" s="15" customFormat="1">
      <c r="A215" s="87"/>
      <c r="B215" s="88">
        <v>7</v>
      </c>
      <c r="C215" s="88"/>
      <c r="D215" s="88"/>
      <c r="E215" s="88"/>
      <c r="F215" s="88"/>
      <c r="G215" s="88"/>
      <c r="H215" s="88"/>
      <c r="I215" s="88"/>
      <c r="J215" s="89" t="s">
        <v>28</v>
      </c>
      <c r="K215" s="88">
        <v>1</v>
      </c>
      <c r="L215" s="87" t="s">
        <v>658</v>
      </c>
      <c r="M215" s="90" t="s">
        <v>112</v>
      </c>
      <c r="N215" s="90" t="s">
        <v>113</v>
      </c>
      <c r="O215" s="90" t="s">
        <v>784</v>
      </c>
      <c r="P215" s="93" t="s">
        <v>791</v>
      </c>
      <c r="Q215" s="76"/>
    </row>
    <row r="216" spans="1:17" s="15" customFormat="1">
      <c r="A216" s="87"/>
      <c r="B216" s="88">
        <v>8</v>
      </c>
      <c r="C216" s="88"/>
      <c r="D216" s="88"/>
      <c r="E216" s="88"/>
      <c r="F216" s="88"/>
      <c r="G216" s="88"/>
      <c r="H216" s="88"/>
      <c r="I216" s="88"/>
      <c r="J216" s="89" t="s">
        <v>63</v>
      </c>
      <c r="K216" s="89">
        <v>1</v>
      </c>
      <c r="L216" s="87" t="s">
        <v>645</v>
      </c>
      <c r="M216" s="90" t="s">
        <v>116</v>
      </c>
      <c r="N216" s="75" t="s">
        <v>108</v>
      </c>
      <c r="O216" s="75" t="s">
        <v>117</v>
      </c>
      <c r="P216" s="87" t="s">
        <v>117</v>
      </c>
      <c r="Q216" s="76"/>
    </row>
    <row r="217" spans="1:17" s="15" customFormat="1">
      <c r="A217" s="87"/>
      <c r="B217" s="88">
        <v>9</v>
      </c>
      <c r="C217" s="88"/>
      <c r="D217" s="88"/>
      <c r="E217" s="88"/>
      <c r="F217" s="88"/>
      <c r="G217" s="88"/>
      <c r="H217" s="88"/>
      <c r="I217" s="88"/>
      <c r="J217" s="89" t="s">
        <v>751</v>
      </c>
      <c r="K217" s="89">
        <v>4</v>
      </c>
      <c r="L217" s="90" t="s">
        <v>752</v>
      </c>
      <c r="M217" s="90" t="s">
        <v>116</v>
      </c>
      <c r="N217" s="90" t="s">
        <v>113</v>
      </c>
      <c r="O217" s="90" t="s">
        <v>784</v>
      </c>
      <c r="P217" s="87" t="s">
        <v>117</v>
      </c>
      <c r="Q217" s="76"/>
    </row>
    <row r="218" spans="1:17" s="15" customFormat="1">
      <c r="A218" s="87"/>
      <c r="B218" s="88">
        <v>10</v>
      </c>
      <c r="C218" s="88"/>
      <c r="D218" s="88"/>
      <c r="E218" s="88"/>
      <c r="F218" s="88"/>
      <c r="G218" s="88"/>
      <c r="H218" s="88"/>
      <c r="I218" s="88"/>
      <c r="J218" s="89" t="s">
        <v>149</v>
      </c>
      <c r="K218" s="89">
        <v>8</v>
      </c>
      <c r="L218" s="90" t="s">
        <v>25</v>
      </c>
      <c r="M218" s="90" t="s">
        <v>116</v>
      </c>
      <c r="N218" s="90" t="s">
        <v>113</v>
      </c>
      <c r="O218" s="90" t="s">
        <v>784</v>
      </c>
      <c r="P218" s="87" t="s">
        <v>117</v>
      </c>
      <c r="Q218" s="76"/>
    </row>
    <row r="219" spans="1:17" s="15" customFormat="1" ht="14.4" thickBot="1">
      <c r="A219" s="82"/>
      <c r="B219" s="83">
        <v>11</v>
      </c>
      <c r="C219" s="83"/>
      <c r="D219" s="83"/>
      <c r="E219" s="83"/>
      <c r="F219" s="83"/>
      <c r="G219" s="83"/>
      <c r="H219" s="83"/>
      <c r="I219" s="83"/>
      <c r="J219" s="84" t="s">
        <v>145</v>
      </c>
      <c r="K219" s="84">
        <v>4</v>
      </c>
      <c r="L219" s="85" t="s">
        <v>496</v>
      </c>
      <c r="M219" s="85" t="s">
        <v>116</v>
      </c>
      <c r="N219" s="90" t="s">
        <v>113</v>
      </c>
      <c r="O219" s="90" t="s">
        <v>784</v>
      </c>
      <c r="P219" s="82" t="s">
        <v>117</v>
      </c>
      <c r="Q219" s="76"/>
    </row>
    <row r="220" spans="1:17" s="15" customFormat="1" ht="14.4" thickBot="1">
      <c r="A220" s="212" t="s">
        <v>638</v>
      </c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76"/>
    </row>
    <row r="221" spans="1:17" s="15" customFormat="1">
      <c r="A221" s="77"/>
      <c r="B221" s="78">
        <v>1</v>
      </c>
      <c r="C221" s="78"/>
      <c r="D221" s="78"/>
      <c r="E221" s="78"/>
      <c r="F221" s="78"/>
      <c r="G221" s="78"/>
      <c r="H221" s="78"/>
      <c r="I221" s="78"/>
      <c r="J221" s="79" t="s">
        <v>664</v>
      </c>
      <c r="K221" s="78">
        <v>2</v>
      </c>
      <c r="L221" s="77" t="s">
        <v>670</v>
      </c>
      <c r="M221" s="80" t="s">
        <v>112</v>
      </c>
      <c r="N221" s="80" t="s">
        <v>113</v>
      </c>
      <c r="O221" s="90" t="s">
        <v>784</v>
      </c>
      <c r="P221" s="77" t="s">
        <v>850</v>
      </c>
      <c r="Q221" s="76"/>
    </row>
    <row r="222" spans="1:17" s="15" customFormat="1">
      <c r="A222" s="87"/>
      <c r="B222" s="88">
        <v>2</v>
      </c>
      <c r="C222" s="88"/>
      <c r="D222" s="88"/>
      <c r="E222" s="88"/>
      <c r="F222" s="88"/>
      <c r="G222" s="88"/>
      <c r="H222" s="88"/>
      <c r="I222" s="88"/>
      <c r="J222" s="89" t="s">
        <v>665</v>
      </c>
      <c r="K222" s="88">
        <v>2</v>
      </c>
      <c r="L222" s="87" t="s">
        <v>667</v>
      </c>
      <c r="M222" s="90" t="s">
        <v>112</v>
      </c>
      <c r="N222" s="90" t="s">
        <v>113</v>
      </c>
      <c r="O222" s="90" t="s">
        <v>784</v>
      </c>
      <c r="P222" s="87" t="s">
        <v>850</v>
      </c>
      <c r="Q222" s="76"/>
    </row>
    <row r="223" spans="1:17" s="15" customFormat="1">
      <c r="A223" s="87"/>
      <c r="B223" s="88">
        <v>3</v>
      </c>
      <c r="C223" s="88"/>
      <c r="D223" s="88"/>
      <c r="E223" s="88"/>
      <c r="F223" s="88"/>
      <c r="G223" s="88"/>
      <c r="H223" s="88"/>
      <c r="I223" s="88"/>
      <c r="J223" s="89" t="s">
        <v>666</v>
      </c>
      <c r="K223" s="88">
        <v>4</v>
      </c>
      <c r="L223" s="87" t="s">
        <v>668</v>
      </c>
      <c r="M223" s="90" t="s">
        <v>112</v>
      </c>
      <c r="N223" s="90" t="s">
        <v>113</v>
      </c>
      <c r="O223" s="90" t="s">
        <v>784</v>
      </c>
      <c r="P223" s="87" t="s">
        <v>850</v>
      </c>
      <c r="Q223" s="76"/>
    </row>
    <row r="224" spans="1:17" s="15" customFormat="1">
      <c r="A224" s="87"/>
      <c r="B224" s="88">
        <v>4</v>
      </c>
      <c r="C224" s="88"/>
      <c r="D224" s="88"/>
      <c r="E224" s="88"/>
      <c r="F224" s="88"/>
      <c r="G224" s="88"/>
      <c r="H224" s="88"/>
      <c r="I224" s="88"/>
      <c r="J224" s="89" t="s">
        <v>96</v>
      </c>
      <c r="K224" s="88">
        <v>1</v>
      </c>
      <c r="L224" s="87" t="s">
        <v>669</v>
      </c>
      <c r="M224" s="90" t="s">
        <v>112</v>
      </c>
      <c r="N224" s="90" t="s">
        <v>113</v>
      </c>
      <c r="O224" s="90" t="s">
        <v>784</v>
      </c>
      <c r="P224" s="93" t="s">
        <v>791</v>
      </c>
      <c r="Q224" s="76"/>
    </row>
    <row r="225" spans="1:184" s="15" customFormat="1" ht="14.4" thickBot="1">
      <c r="A225" s="97"/>
      <c r="B225" s="94">
        <v>5</v>
      </c>
      <c r="C225" s="94"/>
      <c r="D225" s="94"/>
      <c r="E225" s="94"/>
      <c r="F225" s="94"/>
      <c r="G225" s="94"/>
      <c r="H225" s="94"/>
      <c r="I225" s="94"/>
      <c r="J225" s="95" t="s">
        <v>559</v>
      </c>
      <c r="K225" s="95">
        <v>2</v>
      </c>
      <c r="L225" s="86" t="s">
        <v>560</v>
      </c>
      <c r="M225" s="86" t="s">
        <v>116</v>
      </c>
      <c r="N225" s="86" t="s">
        <v>113</v>
      </c>
      <c r="O225" s="86" t="s">
        <v>784</v>
      </c>
      <c r="P225" s="97" t="s">
        <v>851</v>
      </c>
      <c r="Q225" s="76"/>
    </row>
    <row r="226" spans="1:184" s="18" customFormat="1" ht="30.6" thickBot="1">
      <c r="A226" s="209" t="s">
        <v>852</v>
      </c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1"/>
      <c r="Q226" s="68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</row>
    <row r="227" spans="1:184" s="20" customFormat="1" ht="41.4" thickBot="1">
      <c r="A227" s="69" t="s">
        <v>472</v>
      </c>
      <c r="B227" s="69" t="s">
        <v>474</v>
      </c>
      <c r="C227" s="69" t="s">
        <v>140</v>
      </c>
      <c r="D227" s="69" t="s">
        <v>525</v>
      </c>
      <c r="E227" s="69" t="s">
        <v>526</v>
      </c>
      <c r="F227" s="69" t="s">
        <v>527</v>
      </c>
      <c r="G227" s="69" t="s">
        <v>528</v>
      </c>
      <c r="H227" s="69" t="s">
        <v>529</v>
      </c>
      <c r="I227" s="69" t="s">
        <v>653</v>
      </c>
      <c r="J227" s="69" t="s">
        <v>98</v>
      </c>
      <c r="K227" s="69" t="s">
        <v>99</v>
      </c>
      <c r="L227" s="69" t="s">
        <v>100</v>
      </c>
      <c r="M227" s="69" t="s">
        <v>853</v>
      </c>
      <c r="N227" s="69" t="s">
        <v>102</v>
      </c>
      <c r="O227" s="69" t="s">
        <v>783</v>
      </c>
      <c r="P227" s="69" t="s">
        <v>103</v>
      </c>
      <c r="Q227" s="70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</row>
    <row r="228" spans="1:184" s="15" customFormat="1" ht="14.4" thickBot="1">
      <c r="A228" s="212" t="s">
        <v>639</v>
      </c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76"/>
    </row>
    <row r="229" spans="1:184" s="15" customFormat="1">
      <c r="A229" s="77"/>
      <c r="B229" s="78">
        <v>1</v>
      </c>
      <c r="C229" s="78"/>
      <c r="D229" s="78"/>
      <c r="E229" s="78"/>
      <c r="F229" s="78"/>
      <c r="G229" s="78"/>
      <c r="H229" s="78"/>
      <c r="I229" s="78"/>
      <c r="J229" s="79" t="s">
        <v>671</v>
      </c>
      <c r="K229" s="78">
        <v>3</v>
      </c>
      <c r="L229" s="77" t="s">
        <v>679</v>
      </c>
      <c r="M229" s="80" t="s">
        <v>112</v>
      </c>
      <c r="N229" s="80" t="s">
        <v>113</v>
      </c>
      <c r="O229" s="90" t="s">
        <v>784</v>
      </c>
      <c r="P229" s="77" t="s">
        <v>850</v>
      </c>
      <c r="Q229" s="76"/>
    </row>
    <row r="230" spans="1:184" s="15" customFormat="1">
      <c r="A230" s="87"/>
      <c r="B230" s="88">
        <v>2</v>
      </c>
      <c r="C230" s="88"/>
      <c r="D230" s="88"/>
      <c r="E230" s="88"/>
      <c r="F230" s="88"/>
      <c r="G230" s="88"/>
      <c r="H230" s="88"/>
      <c r="I230" s="88"/>
      <c r="J230" s="89" t="s">
        <v>672</v>
      </c>
      <c r="K230" s="88">
        <v>4</v>
      </c>
      <c r="L230" s="87" t="s">
        <v>688</v>
      </c>
      <c r="M230" s="90" t="s">
        <v>112</v>
      </c>
      <c r="N230" s="90" t="s">
        <v>113</v>
      </c>
      <c r="O230" s="90" t="s">
        <v>784</v>
      </c>
      <c r="P230" s="87" t="s">
        <v>850</v>
      </c>
      <c r="Q230" s="76"/>
    </row>
    <row r="231" spans="1:184" s="15" customFormat="1">
      <c r="A231" s="87"/>
      <c r="B231" s="88">
        <v>3</v>
      </c>
      <c r="C231" s="88"/>
      <c r="D231" s="88"/>
      <c r="E231" s="88"/>
      <c r="F231" s="88"/>
      <c r="G231" s="88"/>
      <c r="H231" s="88"/>
      <c r="I231" s="88"/>
      <c r="J231" s="89" t="s">
        <v>673</v>
      </c>
      <c r="K231" s="88">
        <v>4</v>
      </c>
      <c r="L231" s="87" t="s">
        <v>680</v>
      </c>
      <c r="M231" s="90" t="s">
        <v>112</v>
      </c>
      <c r="N231" s="90" t="s">
        <v>113</v>
      </c>
      <c r="O231" s="90" t="s">
        <v>784</v>
      </c>
      <c r="P231" s="87" t="s">
        <v>850</v>
      </c>
      <c r="Q231" s="76"/>
    </row>
    <row r="232" spans="1:184" s="15" customFormat="1">
      <c r="A232" s="87"/>
      <c r="B232" s="88">
        <v>4</v>
      </c>
      <c r="C232" s="88"/>
      <c r="D232" s="88"/>
      <c r="E232" s="88"/>
      <c r="F232" s="88"/>
      <c r="G232" s="88"/>
      <c r="H232" s="88"/>
      <c r="I232" s="88"/>
      <c r="J232" s="89" t="s">
        <v>674</v>
      </c>
      <c r="K232" s="88">
        <v>2</v>
      </c>
      <c r="L232" s="87" t="s">
        <v>682</v>
      </c>
      <c r="M232" s="90" t="s">
        <v>112</v>
      </c>
      <c r="N232" s="90" t="s">
        <v>113</v>
      </c>
      <c r="O232" s="90" t="s">
        <v>784</v>
      </c>
      <c r="P232" s="87" t="s">
        <v>854</v>
      </c>
      <c r="Q232" s="76"/>
    </row>
    <row r="233" spans="1:184" s="15" customFormat="1">
      <c r="A233" s="87"/>
      <c r="B233" s="88">
        <v>5</v>
      </c>
      <c r="C233" s="88"/>
      <c r="D233" s="88"/>
      <c r="E233" s="88"/>
      <c r="F233" s="88"/>
      <c r="G233" s="88"/>
      <c r="H233" s="88"/>
      <c r="I233" s="88"/>
      <c r="J233" s="89" t="s">
        <v>675</v>
      </c>
      <c r="K233" s="88">
        <v>2</v>
      </c>
      <c r="L233" s="87" t="s">
        <v>683</v>
      </c>
      <c r="M233" s="90" t="s">
        <v>112</v>
      </c>
      <c r="N233" s="90" t="s">
        <v>113</v>
      </c>
      <c r="O233" s="90" t="s">
        <v>784</v>
      </c>
      <c r="P233" s="87" t="s">
        <v>854</v>
      </c>
      <c r="Q233" s="76"/>
    </row>
    <row r="234" spans="1:184" s="15" customFormat="1">
      <c r="A234" s="87"/>
      <c r="B234" s="88">
        <v>6</v>
      </c>
      <c r="C234" s="88"/>
      <c r="D234" s="88"/>
      <c r="E234" s="88"/>
      <c r="F234" s="88"/>
      <c r="G234" s="88"/>
      <c r="H234" s="88"/>
      <c r="I234" s="88"/>
      <c r="J234" s="89" t="s">
        <v>676</v>
      </c>
      <c r="K234" s="88">
        <v>1</v>
      </c>
      <c r="L234" s="87" t="s">
        <v>684</v>
      </c>
      <c r="M234" s="90" t="s">
        <v>112</v>
      </c>
      <c r="N234" s="90" t="s">
        <v>113</v>
      </c>
      <c r="O234" s="90" t="s">
        <v>784</v>
      </c>
      <c r="P234" s="87" t="s">
        <v>850</v>
      </c>
      <c r="Q234" s="76"/>
    </row>
    <row r="235" spans="1:184" s="15" customFormat="1">
      <c r="A235" s="87"/>
      <c r="B235" s="88">
        <v>7</v>
      </c>
      <c r="C235" s="88"/>
      <c r="D235" s="88"/>
      <c r="E235" s="88"/>
      <c r="F235" s="88"/>
      <c r="G235" s="88"/>
      <c r="H235" s="88"/>
      <c r="I235" s="88"/>
      <c r="J235" s="89" t="s">
        <v>677</v>
      </c>
      <c r="K235" s="88">
        <v>1</v>
      </c>
      <c r="L235" s="87" t="s">
        <v>685</v>
      </c>
      <c r="M235" s="90" t="s">
        <v>112</v>
      </c>
      <c r="N235" s="90" t="s">
        <v>113</v>
      </c>
      <c r="O235" s="90" t="s">
        <v>784</v>
      </c>
      <c r="P235" s="87" t="s">
        <v>850</v>
      </c>
      <c r="Q235" s="76"/>
    </row>
    <row r="236" spans="1:184" s="15" customFormat="1">
      <c r="A236" s="87"/>
      <c r="B236" s="88">
        <v>8</v>
      </c>
      <c r="C236" s="88"/>
      <c r="D236" s="88"/>
      <c r="E236" s="88"/>
      <c r="F236" s="88"/>
      <c r="G236" s="88"/>
      <c r="H236" s="88"/>
      <c r="I236" s="88"/>
      <c r="J236" s="89" t="s">
        <v>678</v>
      </c>
      <c r="K236" s="88">
        <v>2</v>
      </c>
      <c r="L236" s="87" t="s">
        <v>686</v>
      </c>
      <c r="M236" s="90" t="s">
        <v>112</v>
      </c>
      <c r="N236" s="90" t="s">
        <v>113</v>
      </c>
      <c r="O236" s="90" t="s">
        <v>784</v>
      </c>
      <c r="P236" s="87" t="s">
        <v>803</v>
      </c>
      <c r="Q236" s="76"/>
    </row>
    <row r="237" spans="1:184" s="15" customFormat="1" ht="14.4" thickBot="1">
      <c r="A237" s="82"/>
      <c r="B237" s="83">
        <v>9</v>
      </c>
      <c r="C237" s="83"/>
      <c r="D237" s="83"/>
      <c r="E237" s="83"/>
      <c r="F237" s="83"/>
      <c r="G237" s="83"/>
      <c r="H237" s="83"/>
      <c r="I237" s="83"/>
      <c r="J237" s="84" t="s">
        <v>681</v>
      </c>
      <c r="K237" s="83">
        <v>2</v>
      </c>
      <c r="L237" s="82" t="s">
        <v>687</v>
      </c>
      <c r="M237" s="85" t="s">
        <v>112</v>
      </c>
      <c r="N237" s="85" t="s">
        <v>113</v>
      </c>
      <c r="O237" s="90" t="s">
        <v>784</v>
      </c>
      <c r="P237" s="82" t="s">
        <v>803</v>
      </c>
      <c r="Q237" s="76"/>
    </row>
    <row r="238" spans="1:184" s="15" customFormat="1" ht="14.4" thickBot="1">
      <c r="A238" s="212" t="s">
        <v>855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76"/>
    </row>
    <row r="239" spans="1:184" s="15" customFormat="1">
      <c r="A239" s="77"/>
      <c r="B239" s="78">
        <v>1</v>
      </c>
      <c r="C239" s="78"/>
      <c r="D239" s="78"/>
      <c r="E239" s="78"/>
      <c r="F239" s="78"/>
      <c r="G239" s="78"/>
      <c r="H239" s="78"/>
      <c r="I239" s="78" t="s">
        <v>726</v>
      </c>
      <c r="J239" s="78"/>
      <c r="K239" s="78">
        <v>1</v>
      </c>
      <c r="L239" s="77" t="s">
        <v>693</v>
      </c>
      <c r="M239" s="80" t="s">
        <v>101</v>
      </c>
      <c r="N239" s="90" t="s">
        <v>113</v>
      </c>
      <c r="O239" s="90" t="s">
        <v>784</v>
      </c>
      <c r="P239" s="77"/>
      <c r="Q239" s="76"/>
    </row>
    <row r="240" spans="1:184" s="15" customFormat="1">
      <c r="A240" s="87"/>
      <c r="B240" s="88">
        <v>2</v>
      </c>
      <c r="C240" s="88"/>
      <c r="D240" s="88"/>
      <c r="E240" s="88"/>
      <c r="F240" s="88"/>
      <c r="G240" s="88"/>
      <c r="H240" s="88"/>
      <c r="I240" s="88"/>
      <c r="J240" s="89" t="s">
        <v>690</v>
      </c>
      <c r="K240" s="88">
        <v>1</v>
      </c>
      <c r="L240" s="87" t="s">
        <v>694</v>
      </c>
      <c r="M240" s="90" t="s">
        <v>112</v>
      </c>
      <c r="N240" s="90" t="s">
        <v>113</v>
      </c>
      <c r="O240" s="90" t="s">
        <v>784</v>
      </c>
      <c r="P240" s="87" t="s">
        <v>849</v>
      </c>
      <c r="Q240" s="76"/>
    </row>
    <row r="241" spans="1:17" s="15" customFormat="1">
      <c r="A241" s="87"/>
      <c r="B241" s="88">
        <v>3</v>
      </c>
      <c r="C241" s="88"/>
      <c r="D241" s="88"/>
      <c r="E241" s="88"/>
      <c r="F241" s="88"/>
      <c r="G241" s="88"/>
      <c r="H241" s="88"/>
      <c r="I241" s="88"/>
      <c r="J241" s="89" t="s">
        <v>691</v>
      </c>
      <c r="K241" s="88">
        <v>2</v>
      </c>
      <c r="L241" s="87" t="s">
        <v>695</v>
      </c>
      <c r="M241" s="90" t="s">
        <v>112</v>
      </c>
      <c r="N241" s="90" t="s">
        <v>113</v>
      </c>
      <c r="O241" s="90" t="s">
        <v>784</v>
      </c>
      <c r="P241" s="87" t="s">
        <v>850</v>
      </c>
      <c r="Q241" s="76"/>
    </row>
    <row r="242" spans="1:17" s="15" customFormat="1">
      <c r="A242" s="87"/>
      <c r="B242" s="88">
        <v>4</v>
      </c>
      <c r="C242" s="88"/>
      <c r="D242" s="88"/>
      <c r="E242" s="88"/>
      <c r="F242" s="88"/>
      <c r="G242" s="88"/>
      <c r="H242" s="88"/>
      <c r="I242" s="88"/>
      <c r="J242" s="89" t="s">
        <v>692</v>
      </c>
      <c r="K242" s="88">
        <v>2</v>
      </c>
      <c r="L242" s="87" t="s">
        <v>696</v>
      </c>
      <c r="M242" s="90" t="s">
        <v>112</v>
      </c>
      <c r="N242" s="90" t="s">
        <v>113</v>
      </c>
      <c r="O242" s="90" t="s">
        <v>784</v>
      </c>
      <c r="P242" s="87" t="s">
        <v>850</v>
      </c>
      <c r="Q242" s="76"/>
    </row>
    <row r="243" spans="1:17" s="15" customFormat="1">
      <c r="A243" s="87"/>
      <c r="B243" s="88">
        <v>5</v>
      </c>
      <c r="C243" s="88"/>
      <c r="D243" s="88"/>
      <c r="E243" s="88"/>
      <c r="F243" s="88"/>
      <c r="G243" s="88"/>
      <c r="H243" s="88"/>
      <c r="I243" s="88"/>
      <c r="J243" s="89" t="s">
        <v>95</v>
      </c>
      <c r="K243" s="88">
        <v>1</v>
      </c>
      <c r="L243" s="87" t="s">
        <v>697</v>
      </c>
      <c r="M243" s="90" t="s">
        <v>112</v>
      </c>
      <c r="N243" s="90" t="s">
        <v>113</v>
      </c>
      <c r="O243" s="90" t="s">
        <v>784</v>
      </c>
      <c r="P243" s="93" t="s">
        <v>791</v>
      </c>
      <c r="Q243" s="76"/>
    </row>
    <row r="244" spans="1:17" s="15" customFormat="1">
      <c r="A244" s="87"/>
      <c r="B244" s="88">
        <v>6</v>
      </c>
      <c r="C244" s="88"/>
      <c r="D244" s="88"/>
      <c r="E244" s="88"/>
      <c r="F244" s="88"/>
      <c r="G244" s="88"/>
      <c r="H244" s="88"/>
      <c r="I244" s="88"/>
      <c r="J244" s="89" t="s">
        <v>97</v>
      </c>
      <c r="K244" s="88">
        <v>1</v>
      </c>
      <c r="L244" s="87" t="s">
        <v>856</v>
      </c>
      <c r="M244" s="90" t="s">
        <v>112</v>
      </c>
      <c r="N244" s="90" t="s">
        <v>113</v>
      </c>
      <c r="O244" s="90" t="s">
        <v>784</v>
      </c>
      <c r="P244" s="93" t="s">
        <v>791</v>
      </c>
      <c r="Q244" s="76"/>
    </row>
    <row r="245" spans="1:17" s="15" customFormat="1">
      <c r="A245" s="87"/>
      <c r="B245" s="88">
        <v>7</v>
      </c>
      <c r="C245" s="88"/>
      <c r="D245" s="88"/>
      <c r="E245" s="88"/>
      <c r="F245" s="88"/>
      <c r="G245" s="88"/>
      <c r="H245" s="88"/>
      <c r="I245" s="88"/>
      <c r="J245" s="89" t="s">
        <v>137</v>
      </c>
      <c r="K245" s="88">
        <v>1</v>
      </c>
      <c r="L245" s="87" t="s">
        <v>608</v>
      </c>
      <c r="M245" s="90" t="s">
        <v>116</v>
      </c>
      <c r="N245" s="75" t="s">
        <v>108</v>
      </c>
      <c r="O245" s="75" t="s">
        <v>117</v>
      </c>
      <c r="P245" s="87" t="s">
        <v>117</v>
      </c>
      <c r="Q245" s="76"/>
    </row>
    <row r="246" spans="1:17" s="15" customFormat="1">
      <c r="A246" s="87"/>
      <c r="B246" s="88">
        <v>8</v>
      </c>
      <c r="C246" s="88"/>
      <c r="D246" s="88"/>
      <c r="E246" s="88"/>
      <c r="F246" s="88"/>
      <c r="G246" s="88"/>
      <c r="H246" s="88"/>
      <c r="I246" s="88"/>
      <c r="J246" s="89" t="s">
        <v>150</v>
      </c>
      <c r="K246" s="89">
        <v>2</v>
      </c>
      <c r="L246" s="90" t="s">
        <v>609</v>
      </c>
      <c r="M246" s="90" t="s">
        <v>116</v>
      </c>
      <c r="N246" s="90" t="s">
        <v>113</v>
      </c>
      <c r="O246" s="90" t="s">
        <v>784</v>
      </c>
      <c r="P246" s="87" t="s">
        <v>117</v>
      </c>
      <c r="Q246" s="76"/>
    </row>
    <row r="247" spans="1:17" s="15" customFormat="1">
      <c r="A247" s="87"/>
      <c r="B247" s="88">
        <v>9</v>
      </c>
      <c r="C247" s="88"/>
      <c r="D247" s="88"/>
      <c r="E247" s="88"/>
      <c r="F247" s="88"/>
      <c r="G247" s="88"/>
      <c r="H247" s="88"/>
      <c r="I247" s="88"/>
      <c r="J247" s="89" t="s">
        <v>148</v>
      </c>
      <c r="K247" s="89">
        <v>2</v>
      </c>
      <c r="L247" s="90" t="s">
        <v>491</v>
      </c>
      <c r="M247" s="90" t="s">
        <v>116</v>
      </c>
      <c r="N247" s="90" t="s">
        <v>113</v>
      </c>
      <c r="O247" s="90" t="s">
        <v>784</v>
      </c>
      <c r="P247" s="87" t="s">
        <v>117</v>
      </c>
      <c r="Q247" s="76"/>
    </row>
    <row r="248" spans="1:17" s="15" customFormat="1">
      <c r="A248" s="87"/>
      <c r="B248" s="88">
        <v>10</v>
      </c>
      <c r="C248" s="88"/>
      <c r="D248" s="88"/>
      <c r="E248" s="88"/>
      <c r="F248" s="88"/>
      <c r="G248" s="88"/>
      <c r="H248" s="88"/>
      <c r="I248" s="88"/>
      <c r="J248" s="89" t="s">
        <v>146</v>
      </c>
      <c r="K248" s="88">
        <v>2</v>
      </c>
      <c r="L248" s="90" t="s">
        <v>610</v>
      </c>
      <c r="M248" s="90" t="s">
        <v>116</v>
      </c>
      <c r="N248" s="90" t="s">
        <v>113</v>
      </c>
      <c r="O248" s="90" t="s">
        <v>784</v>
      </c>
      <c r="P248" s="87" t="s">
        <v>117</v>
      </c>
      <c r="Q248" s="76"/>
    </row>
    <row r="249" spans="1:17" s="15" customFormat="1" ht="14.4" thickBot="1">
      <c r="A249" s="82"/>
      <c r="B249" s="83">
        <v>11</v>
      </c>
      <c r="C249" s="83"/>
      <c r="D249" s="83"/>
      <c r="E249" s="83"/>
      <c r="F249" s="83"/>
      <c r="G249" s="83"/>
      <c r="H249" s="83"/>
      <c r="I249" s="83"/>
      <c r="J249" s="84" t="s">
        <v>152</v>
      </c>
      <c r="K249" s="84">
        <v>2</v>
      </c>
      <c r="L249" s="85" t="s">
        <v>490</v>
      </c>
      <c r="M249" s="85" t="s">
        <v>116</v>
      </c>
      <c r="N249" s="90" t="s">
        <v>113</v>
      </c>
      <c r="O249" s="90" t="s">
        <v>784</v>
      </c>
      <c r="P249" s="82" t="s">
        <v>117</v>
      </c>
      <c r="Q249" s="76"/>
    </row>
    <row r="250" spans="1:17" s="15" customFormat="1" ht="14.4" thickBot="1">
      <c r="A250" s="212" t="s">
        <v>857</v>
      </c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76"/>
    </row>
    <row r="251" spans="1:17" s="15" customFormat="1">
      <c r="A251" s="77"/>
      <c r="B251" s="78">
        <v>1</v>
      </c>
      <c r="C251" s="78"/>
      <c r="D251" s="78"/>
      <c r="E251" s="78"/>
      <c r="F251" s="78"/>
      <c r="G251" s="78"/>
      <c r="H251" s="78"/>
      <c r="I251" s="78"/>
      <c r="J251" s="79" t="s">
        <v>698</v>
      </c>
      <c r="K251" s="78">
        <v>2</v>
      </c>
      <c r="L251" s="77" t="s">
        <v>858</v>
      </c>
      <c r="M251" s="80" t="s">
        <v>112</v>
      </c>
      <c r="N251" s="80" t="s">
        <v>113</v>
      </c>
      <c r="O251" s="81" t="s">
        <v>117</v>
      </c>
      <c r="P251" s="77" t="s">
        <v>850</v>
      </c>
      <c r="Q251" s="76"/>
    </row>
    <row r="252" spans="1:17" s="15" customFormat="1">
      <c r="A252" s="87"/>
      <c r="B252" s="88">
        <v>2</v>
      </c>
      <c r="C252" s="88"/>
      <c r="D252" s="88"/>
      <c r="E252" s="88"/>
      <c r="F252" s="88"/>
      <c r="G252" s="88"/>
      <c r="H252" s="88"/>
      <c r="I252" s="88"/>
      <c r="J252" s="89" t="s">
        <v>699</v>
      </c>
      <c r="K252" s="88">
        <v>2</v>
      </c>
      <c r="L252" s="87" t="s">
        <v>859</v>
      </c>
      <c r="M252" s="90" t="s">
        <v>112</v>
      </c>
      <c r="N252" s="90" t="s">
        <v>113</v>
      </c>
      <c r="O252" s="90" t="s">
        <v>117</v>
      </c>
      <c r="P252" s="87" t="s">
        <v>850</v>
      </c>
      <c r="Q252" s="76"/>
    </row>
    <row r="253" spans="1:17" s="15" customFormat="1">
      <c r="A253" s="87"/>
      <c r="B253" s="88">
        <v>3</v>
      </c>
      <c r="C253" s="88"/>
      <c r="D253" s="88"/>
      <c r="E253" s="88"/>
      <c r="F253" s="88"/>
      <c r="G253" s="88"/>
      <c r="H253" s="88"/>
      <c r="I253" s="88"/>
      <c r="J253" s="89" t="s">
        <v>700</v>
      </c>
      <c r="K253" s="88">
        <v>1</v>
      </c>
      <c r="L253" s="87" t="s">
        <v>860</v>
      </c>
      <c r="M253" s="90" t="s">
        <v>112</v>
      </c>
      <c r="N253" s="90" t="s">
        <v>113</v>
      </c>
      <c r="O253" s="90" t="s">
        <v>117</v>
      </c>
      <c r="P253" s="87" t="s">
        <v>854</v>
      </c>
      <c r="Q253" s="76"/>
    </row>
    <row r="254" spans="1:17" s="15" customFormat="1">
      <c r="A254" s="87"/>
      <c r="B254" s="88">
        <v>4</v>
      </c>
      <c r="C254" s="88"/>
      <c r="D254" s="88"/>
      <c r="E254" s="88"/>
      <c r="F254" s="88"/>
      <c r="G254" s="88"/>
      <c r="H254" s="88"/>
      <c r="I254" s="88"/>
      <c r="J254" s="89" t="s">
        <v>701</v>
      </c>
      <c r="K254" s="88">
        <v>1</v>
      </c>
      <c r="L254" s="87" t="s">
        <v>861</v>
      </c>
      <c r="M254" s="90" t="s">
        <v>112</v>
      </c>
      <c r="N254" s="90" t="s">
        <v>113</v>
      </c>
      <c r="O254" s="90" t="s">
        <v>117</v>
      </c>
      <c r="P254" s="87" t="s">
        <v>854</v>
      </c>
      <c r="Q254" s="76"/>
    </row>
    <row r="255" spans="1:17" s="15" customFormat="1">
      <c r="A255" s="87"/>
      <c r="B255" s="88">
        <v>5</v>
      </c>
      <c r="C255" s="88"/>
      <c r="D255" s="88"/>
      <c r="E255" s="88"/>
      <c r="F255" s="88"/>
      <c r="G255" s="88"/>
      <c r="H255" s="88"/>
      <c r="I255" s="88"/>
      <c r="J255" s="89" t="s">
        <v>702</v>
      </c>
      <c r="K255" s="88">
        <v>2</v>
      </c>
      <c r="L255" s="87" t="s">
        <v>862</v>
      </c>
      <c r="M255" s="90" t="s">
        <v>112</v>
      </c>
      <c r="N255" s="90" t="s">
        <v>113</v>
      </c>
      <c r="O255" s="90" t="s">
        <v>117</v>
      </c>
      <c r="P255" s="87" t="s">
        <v>854</v>
      </c>
      <c r="Q255" s="76"/>
    </row>
    <row r="256" spans="1:17" s="15" customFormat="1" ht="14.4" thickBot="1">
      <c r="A256" s="82"/>
      <c r="B256" s="83">
        <v>6</v>
      </c>
      <c r="C256" s="83"/>
      <c r="D256" s="83"/>
      <c r="E256" s="83"/>
      <c r="F256" s="83"/>
      <c r="G256" s="83"/>
      <c r="H256" s="83"/>
      <c r="I256" s="83"/>
      <c r="J256" s="84" t="s">
        <v>30</v>
      </c>
      <c r="K256" s="83">
        <v>1</v>
      </c>
      <c r="L256" s="82" t="s">
        <v>863</v>
      </c>
      <c r="M256" s="85" t="s">
        <v>112</v>
      </c>
      <c r="N256" s="85" t="s">
        <v>113</v>
      </c>
      <c r="O256" s="86" t="s">
        <v>117</v>
      </c>
      <c r="P256" s="91" t="s">
        <v>791</v>
      </c>
      <c r="Q256" s="76"/>
    </row>
    <row r="257" spans="1:17" s="15" customFormat="1" ht="14.4" thickBot="1">
      <c r="A257" s="212" t="s">
        <v>864</v>
      </c>
      <c r="B257" s="212"/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76"/>
    </row>
    <row r="258" spans="1:17" s="15" customFormat="1">
      <c r="A258" s="77"/>
      <c r="B258" s="78">
        <v>1</v>
      </c>
      <c r="C258" s="78"/>
      <c r="D258" s="78"/>
      <c r="E258" s="78"/>
      <c r="F258" s="78"/>
      <c r="G258" s="78"/>
      <c r="H258" s="78"/>
      <c r="I258" s="78"/>
      <c r="J258" s="79" t="s">
        <v>698</v>
      </c>
      <c r="K258" s="78">
        <v>2</v>
      </c>
      <c r="L258" s="77" t="s">
        <v>858</v>
      </c>
      <c r="M258" s="80" t="s">
        <v>112</v>
      </c>
      <c r="N258" s="80" t="s">
        <v>113</v>
      </c>
      <c r="O258" s="90" t="s">
        <v>784</v>
      </c>
      <c r="P258" s="77" t="s">
        <v>850</v>
      </c>
      <c r="Q258" s="76"/>
    </row>
    <row r="259" spans="1:17" s="15" customFormat="1">
      <c r="A259" s="87"/>
      <c r="B259" s="88">
        <v>2</v>
      </c>
      <c r="C259" s="88"/>
      <c r="D259" s="88"/>
      <c r="E259" s="88"/>
      <c r="F259" s="88"/>
      <c r="G259" s="88"/>
      <c r="H259" s="88"/>
      <c r="I259" s="88"/>
      <c r="J259" s="89" t="s">
        <v>699</v>
      </c>
      <c r="K259" s="88">
        <v>2</v>
      </c>
      <c r="L259" s="87" t="s">
        <v>859</v>
      </c>
      <c r="M259" s="90" t="s">
        <v>112</v>
      </c>
      <c r="N259" s="90" t="s">
        <v>113</v>
      </c>
      <c r="O259" s="90" t="s">
        <v>784</v>
      </c>
      <c r="P259" s="87" t="s">
        <v>850</v>
      </c>
      <c r="Q259" s="76"/>
    </row>
    <row r="260" spans="1:17" s="15" customFormat="1">
      <c r="A260" s="87"/>
      <c r="B260" s="88">
        <v>3</v>
      </c>
      <c r="C260" s="88"/>
      <c r="D260" s="88"/>
      <c r="E260" s="88"/>
      <c r="F260" s="88"/>
      <c r="G260" s="88"/>
      <c r="H260" s="88"/>
      <c r="I260" s="88"/>
      <c r="J260" s="89" t="s">
        <v>702</v>
      </c>
      <c r="K260" s="88">
        <v>2</v>
      </c>
      <c r="L260" s="87" t="s">
        <v>862</v>
      </c>
      <c r="M260" s="90" t="s">
        <v>112</v>
      </c>
      <c r="N260" s="90" t="s">
        <v>113</v>
      </c>
      <c r="O260" s="90" t="s">
        <v>784</v>
      </c>
      <c r="P260" s="87" t="s">
        <v>854</v>
      </c>
      <c r="Q260" s="76"/>
    </row>
    <row r="261" spans="1:17" s="15" customFormat="1">
      <c r="A261" s="87"/>
      <c r="B261" s="88">
        <v>4</v>
      </c>
      <c r="C261" s="88"/>
      <c r="D261" s="88"/>
      <c r="E261" s="88"/>
      <c r="F261" s="88"/>
      <c r="G261" s="88"/>
      <c r="H261" s="88"/>
      <c r="I261" s="88"/>
      <c r="J261" s="89" t="s">
        <v>703</v>
      </c>
      <c r="K261" s="88">
        <v>1</v>
      </c>
      <c r="L261" s="87" t="s">
        <v>704</v>
      </c>
      <c r="M261" s="90" t="s">
        <v>112</v>
      </c>
      <c r="N261" s="90" t="s">
        <v>113</v>
      </c>
      <c r="O261" s="90" t="s">
        <v>784</v>
      </c>
      <c r="P261" s="87" t="s">
        <v>849</v>
      </c>
      <c r="Q261" s="76"/>
    </row>
    <row r="262" spans="1:17" s="15" customFormat="1" ht="14.4" thickBot="1">
      <c r="A262" s="97"/>
      <c r="B262" s="94">
        <v>5</v>
      </c>
      <c r="C262" s="94"/>
      <c r="D262" s="94"/>
      <c r="E262" s="94"/>
      <c r="F262" s="94"/>
      <c r="G262" s="94"/>
      <c r="H262" s="94"/>
      <c r="I262" s="94"/>
      <c r="J262" s="95" t="s">
        <v>30</v>
      </c>
      <c r="K262" s="94">
        <v>1</v>
      </c>
      <c r="L262" s="97" t="s">
        <v>863</v>
      </c>
      <c r="M262" s="86" t="s">
        <v>112</v>
      </c>
      <c r="N262" s="86" t="s">
        <v>113</v>
      </c>
      <c r="O262" s="90" t="s">
        <v>784</v>
      </c>
      <c r="P262" s="96" t="s">
        <v>791</v>
      </c>
      <c r="Q262" s="76"/>
    </row>
    <row r="263" spans="1:17" s="15" customFormat="1" ht="14.4" thickBot="1">
      <c r="A263" s="212" t="s">
        <v>640</v>
      </c>
      <c r="B263" s="212"/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  <c r="Q263" s="76"/>
    </row>
    <row r="264" spans="1:17" s="15" customFormat="1">
      <c r="A264" s="77"/>
      <c r="B264" s="78">
        <v>1</v>
      </c>
      <c r="C264" s="78"/>
      <c r="D264" s="78"/>
      <c r="E264" s="78"/>
      <c r="F264" s="78"/>
      <c r="G264" s="78"/>
      <c r="H264" s="78"/>
      <c r="I264" s="78"/>
      <c r="J264" s="79" t="s">
        <v>705</v>
      </c>
      <c r="K264" s="78">
        <v>1</v>
      </c>
      <c r="L264" s="77" t="s">
        <v>711</v>
      </c>
      <c r="M264" s="80" t="s">
        <v>112</v>
      </c>
      <c r="N264" s="80" t="s">
        <v>113</v>
      </c>
      <c r="O264" s="90" t="s">
        <v>117</v>
      </c>
      <c r="P264" s="77" t="s">
        <v>849</v>
      </c>
      <c r="Q264" s="76"/>
    </row>
    <row r="265" spans="1:17" s="15" customFormat="1">
      <c r="A265" s="87"/>
      <c r="B265" s="88">
        <v>2</v>
      </c>
      <c r="C265" s="88"/>
      <c r="D265" s="88"/>
      <c r="E265" s="88"/>
      <c r="F265" s="88"/>
      <c r="G265" s="88"/>
      <c r="H265" s="88"/>
      <c r="I265" s="88"/>
      <c r="J265" s="89" t="s">
        <v>706</v>
      </c>
      <c r="K265" s="88">
        <v>1</v>
      </c>
      <c r="L265" s="87" t="s">
        <v>712</v>
      </c>
      <c r="M265" s="90" t="s">
        <v>112</v>
      </c>
      <c r="N265" s="90" t="s">
        <v>113</v>
      </c>
      <c r="O265" s="90" t="s">
        <v>117</v>
      </c>
      <c r="P265" s="87" t="s">
        <v>849</v>
      </c>
      <c r="Q265" s="76"/>
    </row>
    <row r="266" spans="1:17" s="15" customFormat="1">
      <c r="A266" s="87"/>
      <c r="B266" s="88">
        <v>3</v>
      </c>
      <c r="C266" s="88"/>
      <c r="D266" s="88"/>
      <c r="E266" s="88"/>
      <c r="F266" s="88"/>
      <c r="G266" s="88"/>
      <c r="H266" s="88"/>
      <c r="I266" s="88"/>
      <c r="J266" s="89" t="s">
        <v>707</v>
      </c>
      <c r="K266" s="88">
        <v>1</v>
      </c>
      <c r="L266" s="87" t="s">
        <v>713</v>
      </c>
      <c r="M266" s="90" t="s">
        <v>112</v>
      </c>
      <c r="N266" s="90" t="s">
        <v>113</v>
      </c>
      <c r="O266" s="90" t="s">
        <v>117</v>
      </c>
      <c r="P266" s="87" t="s">
        <v>849</v>
      </c>
      <c r="Q266" s="76"/>
    </row>
    <row r="267" spans="1:17" s="15" customFormat="1">
      <c r="A267" s="87"/>
      <c r="B267" s="88">
        <v>4</v>
      </c>
      <c r="C267" s="88"/>
      <c r="D267" s="88"/>
      <c r="E267" s="88"/>
      <c r="F267" s="88"/>
      <c r="G267" s="88"/>
      <c r="H267" s="88"/>
      <c r="I267" s="88"/>
      <c r="J267" s="89" t="s">
        <v>708</v>
      </c>
      <c r="K267" s="88">
        <v>2</v>
      </c>
      <c r="L267" s="87" t="s">
        <v>717</v>
      </c>
      <c r="M267" s="90" t="s">
        <v>112</v>
      </c>
      <c r="N267" s="90" t="s">
        <v>113</v>
      </c>
      <c r="O267" s="90" t="s">
        <v>117</v>
      </c>
      <c r="P267" s="87" t="s">
        <v>55</v>
      </c>
      <c r="Q267" s="76"/>
    </row>
    <row r="268" spans="1:17" s="15" customFormat="1">
      <c r="A268" s="87"/>
      <c r="B268" s="88">
        <v>5</v>
      </c>
      <c r="C268" s="88"/>
      <c r="D268" s="88"/>
      <c r="E268" s="88"/>
      <c r="F268" s="88"/>
      <c r="G268" s="88"/>
      <c r="H268" s="88"/>
      <c r="I268" s="88"/>
      <c r="J268" s="89" t="s">
        <v>709</v>
      </c>
      <c r="K268" s="88">
        <v>13</v>
      </c>
      <c r="L268" s="87" t="s">
        <v>714</v>
      </c>
      <c r="M268" s="90" t="s">
        <v>112</v>
      </c>
      <c r="N268" s="90" t="s">
        <v>113</v>
      </c>
      <c r="O268" s="90" t="s">
        <v>117</v>
      </c>
      <c r="P268" s="87" t="s">
        <v>55</v>
      </c>
      <c r="Q268" s="76"/>
    </row>
    <row r="269" spans="1:17" s="15" customFormat="1">
      <c r="A269" s="87"/>
      <c r="B269" s="88">
        <v>6</v>
      </c>
      <c r="C269" s="88"/>
      <c r="D269" s="88"/>
      <c r="E269" s="88"/>
      <c r="F269" s="88"/>
      <c r="G269" s="88"/>
      <c r="H269" s="88"/>
      <c r="I269" s="88"/>
      <c r="J269" s="89" t="s">
        <v>710</v>
      </c>
      <c r="K269" s="88">
        <v>4</v>
      </c>
      <c r="L269" s="87" t="s">
        <v>715</v>
      </c>
      <c r="M269" s="90" t="s">
        <v>112</v>
      </c>
      <c r="N269" s="90" t="s">
        <v>113</v>
      </c>
      <c r="O269" s="90" t="s">
        <v>117</v>
      </c>
      <c r="P269" s="87" t="s">
        <v>55</v>
      </c>
      <c r="Q269" s="76"/>
    </row>
    <row r="270" spans="1:17" s="15" customFormat="1" ht="14.4" thickBot="1">
      <c r="A270" s="82"/>
      <c r="B270" s="83">
        <v>7</v>
      </c>
      <c r="C270" s="83"/>
      <c r="D270" s="83"/>
      <c r="E270" s="83"/>
      <c r="F270" s="83"/>
      <c r="G270" s="83"/>
      <c r="H270" s="83"/>
      <c r="I270" s="83"/>
      <c r="J270" s="84" t="s">
        <v>30</v>
      </c>
      <c r="K270" s="83">
        <v>1</v>
      </c>
      <c r="L270" s="82" t="s">
        <v>716</v>
      </c>
      <c r="M270" s="85" t="s">
        <v>112</v>
      </c>
      <c r="N270" s="85" t="s">
        <v>113</v>
      </c>
      <c r="O270" s="90" t="s">
        <v>117</v>
      </c>
      <c r="P270" s="91" t="s">
        <v>828</v>
      </c>
      <c r="Q270" s="76"/>
    </row>
    <row r="271" spans="1:17" s="15" customFormat="1" ht="14.4" thickBot="1">
      <c r="A271" s="212" t="s">
        <v>641</v>
      </c>
      <c r="B271" s="212"/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76"/>
    </row>
    <row r="272" spans="1:17" s="15" customFormat="1">
      <c r="A272" s="77"/>
      <c r="B272" s="78">
        <v>1</v>
      </c>
      <c r="C272" s="78"/>
      <c r="D272" s="78"/>
      <c r="E272" s="78"/>
      <c r="F272" s="78"/>
      <c r="G272" s="78"/>
      <c r="H272" s="78"/>
      <c r="I272" s="78"/>
      <c r="J272" s="79" t="s">
        <v>698</v>
      </c>
      <c r="K272" s="78">
        <v>2</v>
      </c>
      <c r="L272" s="77" t="s">
        <v>858</v>
      </c>
      <c r="M272" s="80" t="s">
        <v>112</v>
      </c>
      <c r="N272" s="80" t="s">
        <v>113</v>
      </c>
      <c r="O272" s="90" t="s">
        <v>784</v>
      </c>
      <c r="P272" s="77" t="s">
        <v>850</v>
      </c>
      <c r="Q272" s="76"/>
    </row>
    <row r="273" spans="1:184" s="15" customFormat="1">
      <c r="A273" s="87"/>
      <c r="B273" s="88">
        <v>2</v>
      </c>
      <c r="C273" s="88"/>
      <c r="D273" s="88"/>
      <c r="E273" s="88"/>
      <c r="F273" s="88"/>
      <c r="G273" s="88"/>
      <c r="H273" s="88"/>
      <c r="I273" s="88"/>
      <c r="J273" s="89" t="s">
        <v>718</v>
      </c>
      <c r="K273" s="88">
        <v>2</v>
      </c>
      <c r="L273" s="87" t="s">
        <v>865</v>
      </c>
      <c r="M273" s="90" t="s">
        <v>112</v>
      </c>
      <c r="N273" s="90" t="s">
        <v>113</v>
      </c>
      <c r="O273" s="90" t="s">
        <v>784</v>
      </c>
      <c r="P273" s="87" t="s">
        <v>850</v>
      </c>
      <c r="Q273" s="76"/>
    </row>
    <row r="274" spans="1:184" s="15" customFormat="1">
      <c r="A274" s="87"/>
      <c r="B274" s="88">
        <v>3</v>
      </c>
      <c r="C274" s="88"/>
      <c r="D274" s="88"/>
      <c r="E274" s="88"/>
      <c r="F274" s="88"/>
      <c r="G274" s="88"/>
      <c r="H274" s="88"/>
      <c r="I274" s="88"/>
      <c r="J274" s="89" t="s">
        <v>36</v>
      </c>
      <c r="K274" s="88">
        <v>1</v>
      </c>
      <c r="L274" s="87" t="s">
        <v>722</v>
      </c>
      <c r="M274" s="90" t="s">
        <v>112</v>
      </c>
      <c r="N274" s="90" t="s">
        <v>113</v>
      </c>
      <c r="O274" s="90" t="s">
        <v>784</v>
      </c>
      <c r="P274" s="93" t="s">
        <v>791</v>
      </c>
      <c r="Q274" s="76"/>
    </row>
    <row r="275" spans="1:184" s="15" customFormat="1">
      <c r="A275" s="87"/>
      <c r="B275" s="88">
        <v>4</v>
      </c>
      <c r="C275" s="88"/>
      <c r="D275" s="88"/>
      <c r="E275" s="88"/>
      <c r="F275" s="88"/>
      <c r="G275" s="88"/>
      <c r="H275" s="88"/>
      <c r="I275" s="88"/>
      <c r="J275" s="89" t="s">
        <v>38</v>
      </c>
      <c r="K275" s="88">
        <v>1</v>
      </c>
      <c r="L275" s="87" t="s">
        <v>720</v>
      </c>
      <c r="M275" s="90" t="s">
        <v>112</v>
      </c>
      <c r="N275" s="90" t="s">
        <v>113</v>
      </c>
      <c r="O275" s="90" t="s">
        <v>784</v>
      </c>
      <c r="P275" s="93" t="s">
        <v>791</v>
      </c>
      <c r="Q275" s="76"/>
    </row>
    <row r="276" spans="1:184" s="15" customFormat="1" ht="14.4" thickBot="1">
      <c r="A276" s="82"/>
      <c r="B276" s="83">
        <v>5</v>
      </c>
      <c r="C276" s="83"/>
      <c r="D276" s="83"/>
      <c r="E276" s="83"/>
      <c r="F276" s="83"/>
      <c r="G276" s="83"/>
      <c r="H276" s="83"/>
      <c r="I276" s="83"/>
      <c r="J276" s="84" t="s">
        <v>32</v>
      </c>
      <c r="K276" s="83">
        <v>1</v>
      </c>
      <c r="L276" s="82" t="s">
        <v>721</v>
      </c>
      <c r="M276" s="85" t="s">
        <v>112</v>
      </c>
      <c r="N276" s="85" t="s">
        <v>113</v>
      </c>
      <c r="O276" s="90" t="s">
        <v>784</v>
      </c>
      <c r="P276" s="91" t="s">
        <v>791</v>
      </c>
      <c r="Q276" s="76"/>
    </row>
    <row r="277" spans="1:184" s="15" customFormat="1" ht="14.4" thickBot="1">
      <c r="A277" s="212" t="s">
        <v>642</v>
      </c>
      <c r="B277" s="212"/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76"/>
    </row>
    <row r="278" spans="1:184" s="15" customFormat="1">
      <c r="A278" s="77"/>
      <c r="B278" s="78">
        <v>1</v>
      </c>
      <c r="C278" s="78"/>
      <c r="D278" s="78"/>
      <c r="E278" s="78"/>
      <c r="F278" s="78"/>
      <c r="G278" s="78"/>
      <c r="H278" s="78"/>
      <c r="I278" s="78" t="s">
        <v>734</v>
      </c>
      <c r="J278" s="78"/>
      <c r="K278" s="78">
        <v>1</v>
      </c>
      <c r="L278" s="77" t="s">
        <v>723</v>
      </c>
      <c r="M278" s="80" t="s">
        <v>112</v>
      </c>
      <c r="N278" s="90" t="s">
        <v>113</v>
      </c>
      <c r="O278" s="90" t="s">
        <v>784</v>
      </c>
      <c r="P278" s="77"/>
      <c r="Q278" s="76"/>
    </row>
    <row r="279" spans="1:184" s="13" customFormat="1">
      <c r="A279" s="100"/>
      <c r="B279" s="101">
        <v>2</v>
      </c>
      <c r="C279" s="101"/>
      <c r="D279" s="101"/>
      <c r="E279" s="101"/>
      <c r="F279" s="101"/>
      <c r="G279" s="101"/>
      <c r="H279" s="101"/>
      <c r="I279" s="101"/>
      <c r="J279" s="89" t="s">
        <v>719</v>
      </c>
      <c r="K279" s="101">
        <v>1</v>
      </c>
      <c r="L279" s="87" t="s">
        <v>724</v>
      </c>
      <c r="M279" s="90" t="s">
        <v>112</v>
      </c>
      <c r="N279" s="90" t="s">
        <v>113</v>
      </c>
      <c r="O279" s="90" t="s">
        <v>784</v>
      </c>
      <c r="P279" s="100" t="s">
        <v>827</v>
      </c>
      <c r="Q279" s="76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</row>
    <row r="280" spans="1:184" s="13" customFormat="1" ht="14.4" thickBot="1">
      <c r="A280" s="102"/>
      <c r="B280" s="103">
        <v>3</v>
      </c>
      <c r="C280" s="103"/>
      <c r="D280" s="103"/>
      <c r="E280" s="103"/>
      <c r="F280" s="103"/>
      <c r="G280" s="103"/>
      <c r="H280" s="103"/>
      <c r="I280" s="103"/>
      <c r="J280" s="84" t="s">
        <v>111</v>
      </c>
      <c r="K280" s="103">
        <v>4</v>
      </c>
      <c r="L280" s="82" t="s">
        <v>725</v>
      </c>
      <c r="M280" s="85" t="s">
        <v>112</v>
      </c>
      <c r="N280" s="85" t="s">
        <v>113</v>
      </c>
      <c r="O280" s="90" t="s">
        <v>784</v>
      </c>
      <c r="P280" s="104" t="s">
        <v>828</v>
      </c>
      <c r="Q280" s="76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</row>
    <row r="281" spans="1:184" s="13" customFormat="1" ht="14.4" thickBot="1">
      <c r="A281" s="217" t="s">
        <v>643</v>
      </c>
      <c r="B281" s="217"/>
      <c r="C281" s="217"/>
      <c r="D281" s="217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76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</row>
    <row r="282" spans="1:184" s="13" customFormat="1">
      <c r="A282" s="105"/>
      <c r="B282" s="106">
        <v>1</v>
      </c>
      <c r="C282" s="106"/>
      <c r="D282" s="106"/>
      <c r="E282" s="106"/>
      <c r="F282" s="106"/>
      <c r="G282" s="106"/>
      <c r="H282" s="106"/>
      <c r="I282" s="106"/>
      <c r="J282" s="79" t="s">
        <v>727</v>
      </c>
      <c r="K282" s="106">
        <v>1</v>
      </c>
      <c r="L282" s="105" t="s">
        <v>728</v>
      </c>
      <c r="M282" s="80" t="s">
        <v>112</v>
      </c>
      <c r="N282" s="80" t="s">
        <v>113</v>
      </c>
      <c r="O282" s="90" t="s">
        <v>784</v>
      </c>
      <c r="P282" s="105" t="s">
        <v>854</v>
      </c>
      <c r="Q282" s="76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</row>
    <row r="283" spans="1:184" s="13" customFormat="1" ht="14.4" thickBot="1">
      <c r="A283" s="107"/>
      <c r="B283" s="108">
        <v>2</v>
      </c>
      <c r="C283" s="108"/>
      <c r="D283" s="108"/>
      <c r="E283" s="108"/>
      <c r="F283" s="108"/>
      <c r="G283" s="108"/>
      <c r="H283" s="108"/>
      <c r="I283" s="108"/>
      <c r="J283" s="95" t="s">
        <v>14</v>
      </c>
      <c r="K283" s="108">
        <v>1</v>
      </c>
      <c r="L283" s="107" t="s">
        <v>729</v>
      </c>
      <c r="M283" s="86" t="s">
        <v>112</v>
      </c>
      <c r="N283" s="86" t="s">
        <v>113</v>
      </c>
      <c r="O283" s="86" t="s">
        <v>784</v>
      </c>
      <c r="P283" s="109" t="s">
        <v>791</v>
      </c>
      <c r="Q283" s="76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</row>
    <row r="284" spans="1:184" s="18" customFormat="1" ht="30.6" thickBot="1">
      <c r="A284" s="209" t="s">
        <v>866</v>
      </c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1"/>
      <c r="Q284" s="68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</row>
    <row r="285" spans="1:184" s="20" customFormat="1" ht="41.4" thickBot="1">
      <c r="A285" s="69" t="s">
        <v>472</v>
      </c>
      <c r="B285" s="69" t="s">
        <v>474</v>
      </c>
      <c r="C285" s="69" t="s">
        <v>140</v>
      </c>
      <c r="D285" s="69" t="s">
        <v>525</v>
      </c>
      <c r="E285" s="69" t="s">
        <v>526</v>
      </c>
      <c r="F285" s="69" t="s">
        <v>527</v>
      </c>
      <c r="G285" s="69" t="s">
        <v>528</v>
      </c>
      <c r="H285" s="69" t="s">
        <v>529</v>
      </c>
      <c r="I285" s="69" t="s">
        <v>653</v>
      </c>
      <c r="J285" s="69" t="s">
        <v>98</v>
      </c>
      <c r="K285" s="69" t="s">
        <v>99</v>
      </c>
      <c r="L285" s="69" t="s">
        <v>100</v>
      </c>
      <c r="M285" s="69" t="s">
        <v>101</v>
      </c>
      <c r="N285" s="69" t="s">
        <v>102</v>
      </c>
      <c r="O285" s="69" t="s">
        <v>783</v>
      </c>
      <c r="P285" s="69" t="s">
        <v>103</v>
      </c>
      <c r="Q285" s="70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</row>
    <row r="286" spans="1:184" s="15" customFormat="1" ht="14.4" thickBot="1">
      <c r="A286" s="212" t="s">
        <v>644</v>
      </c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  <c r="Q286" s="76"/>
    </row>
    <row r="287" spans="1:184" s="15" customFormat="1">
      <c r="A287" s="77"/>
      <c r="B287" s="78">
        <v>1</v>
      </c>
      <c r="C287" s="78"/>
      <c r="D287" s="78"/>
      <c r="E287" s="78"/>
      <c r="F287" s="78"/>
      <c r="G287" s="78"/>
      <c r="H287" s="78"/>
      <c r="I287" s="78"/>
      <c r="J287" s="79" t="s">
        <v>730</v>
      </c>
      <c r="K287" s="78">
        <v>1</v>
      </c>
      <c r="L287" s="77" t="s">
        <v>732</v>
      </c>
      <c r="M287" s="80" t="s">
        <v>112</v>
      </c>
      <c r="N287" s="80" t="s">
        <v>113</v>
      </c>
      <c r="O287" s="90" t="s">
        <v>784</v>
      </c>
      <c r="P287" s="77" t="s">
        <v>829</v>
      </c>
      <c r="Q287" s="76"/>
    </row>
    <row r="288" spans="1:184" s="15" customFormat="1" ht="14.4" thickBot="1">
      <c r="A288" s="82"/>
      <c r="B288" s="83">
        <v>2</v>
      </c>
      <c r="C288" s="83"/>
      <c r="D288" s="83"/>
      <c r="E288" s="83"/>
      <c r="F288" s="83"/>
      <c r="G288" s="83"/>
      <c r="H288" s="83"/>
      <c r="I288" s="83"/>
      <c r="J288" s="84" t="s">
        <v>153</v>
      </c>
      <c r="K288" s="83">
        <v>2</v>
      </c>
      <c r="L288" s="82" t="s">
        <v>731</v>
      </c>
      <c r="M288" s="85" t="s">
        <v>116</v>
      </c>
      <c r="N288" s="85" t="s">
        <v>113</v>
      </c>
      <c r="O288" s="90" t="s">
        <v>784</v>
      </c>
      <c r="P288" s="82" t="s">
        <v>117</v>
      </c>
      <c r="Q288" s="76"/>
    </row>
    <row r="289" spans="1:184" s="15" customFormat="1" ht="14.4" thickBot="1">
      <c r="A289" s="212" t="s">
        <v>735</v>
      </c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76"/>
    </row>
    <row r="290" spans="1:184" s="13" customFormat="1">
      <c r="A290" s="105"/>
      <c r="B290" s="106">
        <v>1</v>
      </c>
      <c r="C290" s="106"/>
      <c r="D290" s="106"/>
      <c r="E290" s="106"/>
      <c r="F290" s="106"/>
      <c r="G290" s="106"/>
      <c r="H290" s="106"/>
      <c r="I290" s="106"/>
      <c r="J290" s="79" t="s">
        <v>738</v>
      </c>
      <c r="K290" s="106">
        <v>1</v>
      </c>
      <c r="L290" s="105" t="s">
        <v>743</v>
      </c>
      <c r="M290" s="80" t="s">
        <v>112</v>
      </c>
      <c r="N290" s="80" t="s">
        <v>113</v>
      </c>
      <c r="O290" s="90" t="s">
        <v>784</v>
      </c>
      <c r="P290" s="105" t="s">
        <v>854</v>
      </c>
      <c r="Q290" s="76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</row>
    <row r="291" spans="1:184" s="13" customFormat="1">
      <c r="A291" s="100"/>
      <c r="B291" s="101">
        <v>2</v>
      </c>
      <c r="C291" s="101"/>
      <c r="D291" s="101"/>
      <c r="E291" s="101"/>
      <c r="F291" s="101"/>
      <c r="G291" s="101"/>
      <c r="H291" s="101"/>
      <c r="I291" s="101"/>
      <c r="J291" s="89" t="s">
        <v>739</v>
      </c>
      <c r="K291" s="101">
        <v>1</v>
      </c>
      <c r="L291" s="100" t="s">
        <v>744</v>
      </c>
      <c r="M291" s="90" t="s">
        <v>112</v>
      </c>
      <c r="N291" s="90" t="s">
        <v>113</v>
      </c>
      <c r="O291" s="90" t="s">
        <v>784</v>
      </c>
      <c r="P291" s="100" t="s">
        <v>867</v>
      </c>
      <c r="Q291" s="76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</row>
    <row r="292" spans="1:184" s="13" customFormat="1">
      <c r="A292" s="100"/>
      <c r="B292" s="101">
        <v>3</v>
      </c>
      <c r="C292" s="101"/>
      <c r="D292" s="101"/>
      <c r="E292" s="101"/>
      <c r="F292" s="101"/>
      <c r="G292" s="101"/>
      <c r="H292" s="101"/>
      <c r="I292" s="101"/>
      <c r="J292" s="89" t="s">
        <v>740</v>
      </c>
      <c r="K292" s="101">
        <v>1</v>
      </c>
      <c r="L292" s="100" t="s">
        <v>745</v>
      </c>
      <c r="M292" s="90" t="s">
        <v>112</v>
      </c>
      <c r="N292" s="90" t="s">
        <v>113</v>
      </c>
      <c r="O292" s="90" t="s">
        <v>784</v>
      </c>
      <c r="P292" s="110" t="s">
        <v>791</v>
      </c>
      <c r="Q292" s="76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</row>
    <row r="293" spans="1:184" s="13" customFormat="1">
      <c r="A293" s="100"/>
      <c r="B293" s="101">
        <v>4</v>
      </c>
      <c r="C293" s="101"/>
      <c r="D293" s="101"/>
      <c r="E293" s="101"/>
      <c r="F293" s="101"/>
      <c r="G293" s="101"/>
      <c r="H293" s="101"/>
      <c r="I293" s="101"/>
      <c r="J293" s="89" t="s">
        <v>151</v>
      </c>
      <c r="K293" s="89">
        <v>1</v>
      </c>
      <c r="L293" s="90" t="s">
        <v>747</v>
      </c>
      <c r="M293" s="90" t="s">
        <v>116</v>
      </c>
      <c r="N293" s="90" t="s">
        <v>113</v>
      </c>
      <c r="O293" s="90" t="s">
        <v>784</v>
      </c>
      <c r="P293" s="100" t="s">
        <v>117</v>
      </c>
      <c r="Q293" s="76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</row>
    <row r="294" spans="1:184" s="13" customFormat="1">
      <c r="A294" s="100"/>
      <c r="B294" s="101">
        <v>5</v>
      </c>
      <c r="C294" s="101"/>
      <c r="D294" s="101"/>
      <c r="E294" s="101"/>
      <c r="F294" s="101"/>
      <c r="G294" s="101"/>
      <c r="H294" s="101"/>
      <c r="I294" s="101"/>
      <c r="J294" s="89" t="s">
        <v>154</v>
      </c>
      <c r="K294" s="89">
        <v>1</v>
      </c>
      <c r="L294" s="90" t="s">
        <v>741</v>
      </c>
      <c r="M294" s="90" t="s">
        <v>116</v>
      </c>
      <c r="N294" s="90" t="s">
        <v>113</v>
      </c>
      <c r="O294" s="90" t="s">
        <v>784</v>
      </c>
      <c r="P294" s="100" t="s">
        <v>117</v>
      </c>
      <c r="Q294" s="76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</row>
    <row r="295" spans="1:184" s="13" customFormat="1" ht="14.4" thickBot="1">
      <c r="A295" s="102"/>
      <c r="B295" s="103">
        <v>6</v>
      </c>
      <c r="C295" s="103"/>
      <c r="D295" s="103"/>
      <c r="E295" s="103"/>
      <c r="F295" s="103"/>
      <c r="G295" s="103"/>
      <c r="H295" s="103"/>
      <c r="I295" s="103"/>
      <c r="J295" s="84" t="s">
        <v>156</v>
      </c>
      <c r="K295" s="84">
        <v>1</v>
      </c>
      <c r="L295" s="85" t="s">
        <v>742</v>
      </c>
      <c r="M295" s="85" t="s">
        <v>116</v>
      </c>
      <c r="N295" s="85" t="s">
        <v>113</v>
      </c>
      <c r="O295" s="90" t="s">
        <v>784</v>
      </c>
      <c r="P295" s="102" t="s">
        <v>117</v>
      </c>
      <c r="Q295" s="76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</row>
    <row r="296" spans="1:184" s="15" customFormat="1" ht="14.4" thickBot="1">
      <c r="A296" s="212" t="s">
        <v>736</v>
      </c>
      <c r="B296" s="212"/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  <c r="M296" s="212"/>
      <c r="N296" s="212"/>
      <c r="O296" s="212"/>
      <c r="P296" s="212"/>
      <c r="Q296" s="76"/>
    </row>
    <row r="297" spans="1:184" s="15" customFormat="1">
      <c r="A297" s="77"/>
      <c r="B297" s="78">
        <v>1</v>
      </c>
      <c r="C297" s="78"/>
      <c r="D297" s="78"/>
      <c r="E297" s="78"/>
      <c r="F297" s="78"/>
      <c r="G297" s="78"/>
      <c r="H297" s="78"/>
      <c r="I297" s="78"/>
      <c r="J297" s="79" t="s">
        <v>137</v>
      </c>
      <c r="K297" s="78">
        <v>1</v>
      </c>
      <c r="L297" s="77" t="s">
        <v>868</v>
      </c>
      <c r="M297" s="80" t="s">
        <v>116</v>
      </c>
      <c r="N297" s="75" t="s">
        <v>108</v>
      </c>
      <c r="O297" s="82" t="s">
        <v>117</v>
      </c>
      <c r="P297" s="105" t="s">
        <v>117</v>
      </c>
      <c r="Q297" s="76"/>
    </row>
    <row r="298" spans="1:184" s="15" customFormat="1">
      <c r="A298" s="87"/>
      <c r="B298" s="88">
        <v>2</v>
      </c>
      <c r="C298" s="88"/>
      <c r="D298" s="88"/>
      <c r="E298" s="88"/>
      <c r="F298" s="88"/>
      <c r="G298" s="88"/>
      <c r="H298" s="88"/>
      <c r="I298" s="88"/>
      <c r="J298" s="89" t="s">
        <v>93</v>
      </c>
      <c r="K298" s="88">
        <v>1</v>
      </c>
      <c r="L298" s="87" t="s">
        <v>733</v>
      </c>
      <c r="M298" s="90" t="s">
        <v>116</v>
      </c>
      <c r="N298" s="90" t="s">
        <v>113</v>
      </c>
      <c r="O298" s="90" t="s">
        <v>784</v>
      </c>
      <c r="P298" s="110" t="s">
        <v>26</v>
      </c>
      <c r="Q298" s="76"/>
    </row>
    <row r="299" spans="1:184" s="15" customFormat="1">
      <c r="A299" s="87"/>
      <c r="B299" s="88">
        <v>3</v>
      </c>
      <c r="C299" s="88"/>
      <c r="D299" s="88"/>
      <c r="E299" s="88"/>
      <c r="F299" s="88"/>
      <c r="G299" s="88"/>
      <c r="H299" s="88"/>
      <c r="I299" s="88"/>
      <c r="J299" s="89" t="s">
        <v>751</v>
      </c>
      <c r="K299" s="89">
        <v>1</v>
      </c>
      <c r="L299" s="90" t="s">
        <v>748</v>
      </c>
      <c r="M299" s="90" t="s">
        <v>116</v>
      </c>
      <c r="N299" s="90" t="s">
        <v>113</v>
      </c>
      <c r="O299" s="90" t="s">
        <v>784</v>
      </c>
      <c r="P299" s="100" t="s">
        <v>117</v>
      </c>
      <c r="Q299" s="76"/>
    </row>
    <row r="300" spans="1:184" s="15" customFormat="1" ht="14.4" thickBot="1">
      <c r="A300" s="82"/>
      <c r="B300" s="83">
        <v>4</v>
      </c>
      <c r="C300" s="83"/>
      <c r="D300" s="83"/>
      <c r="E300" s="83"/>
      <c r="F300" s="83"/>
      <c r="G300" s="83"/>
      <c r="H300" s="83"/>
      <c r="I300" s="83"/>
      <c r="J300" s="84" t="s">
        <v>24</v>
      </c>
      <c r="K300" s="84">
        <v>1</v>
      </c>
      <c r="L300" s="85" t="s">
        <v>746</v>
      </c>
      <c r="M300" s="85" t="s">
        <v>116</v>
      </c>
      <c r="N300" s="85" t="s">
        <v>113</v>
      </c>
      <c r="O300" s="90" t="s">
        <v>784</v>
      </c>
      <c r="P300" s="102" t="s">
        <v>117</v>
      </c>
      <c r="Q300" s="76"/>
    </row>
    <row r="301" spans="1:184" s="15" customFormat="1" ht="14.4" thickBot="1">
      <c r="A301" s="212" t="s">
        <v>737</v>
      </c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  <c r="N301" s="212"/>
      <c r="O301" s="212"/>
      <c r="P301" s="212"/>
      <c r="Q301" s="76"/>
    </row>
    <row r="302" spans="1:184" s="13" customFormat="1">
      <c r="A302" s="105"/>
      <c r="B302" s="106">
        <v>1</v>
      </c>
      <c r="C302" s="106"/>
      <c r="D302" s="106"/>
      <c r="E302" s="106"/>
      <c r="F302" s="106"/>
      <c r="G302" s="106"/>
      <c r="H302" s="106"/>
      <c r="I302" s="106"/>
      <c r="J302" s="79" t="s">
        <v>750</v>
      </c>
      <c r="K302" s="106">
        <v>1</v>
      </c>
      <c r="L302" s="105" t="s">
        <v>749</v>
      </c>
      <c r="M302" s="80" t="s">
        <v>112</v>
      </c>
      <c r="N302" s="80" t="s">
        <v>113</v>
      </c>
      <c r="O302" s="90" t="s">
        <v>784</v>
      </c>
      <c r="P302" s="77" t="s">
        <v>829</v>
      </c>
      <c r="Q302" s="76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</row>
    <row r="303" spans="1:184" s="13" customFormat="1" ht="14.4" thickBot="1">
      <c r="A303" s="107"/>
      <c r="B303" s="108">
        <v>2</v>
      </c>
      <c r="C303" s="108"/>
      <c r="D303" s="108"/>
      <c r="E303" s="108"/>
      <c r="F303" s="108"/>
      <c r="G303" s="108"/>
      <c r="H303" s="108"/>
      <c r="I303" s="108"/>
      <c r="J303" s="95" t="s">
        <v>153</v>
      </c>
      <c r="K303" s="108">
        <v>2</v>
      </c>
      <c r="L303" s="107" t="s">
        <v>731</v>
      </c>
      <c r="M303" s="86" t="s">
        <v>116</v>
      </c>
      <c r="N303" s="86" t="s">
        <v>113</v>
      </c>
      <c r="O303" s="86" t="s">
        <v>784</v>
      </c>
      <c r="P303" s="97" t="s">
        <v>117</v>
      </c>
      <c r="Q303" s="76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</row>
    <row r="304" spans="1:184">
      <c r="J304" s="27"/>
      <c r="K304" s="28"/>
      <c r="L304" s="17"/>
    </row>
    <row r="334" spans="1:18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</row>
    <row r="335" spans="1:184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</row>
    <row r="336" spans="1:184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</row>
    <row r="337" spans="1:184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</row>
    <row r="338" spans="1:184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</row>
    <row r="339" spans="1:184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</row>
    <row r="340" spans="1:184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</row>
    <row r="341" spans="1:184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</row>
    <row r="342" spans="1:184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</row>
    <row r="343" spans="1:184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</row>
    <row r="344" spans="1:18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</row>
    <row r="345" spans="1:184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</row>
    <row r="346" spans="1:184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</row>
    <row r="347" spans="1:184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</row>
    <row r="348" spans="1:184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</row>
    <row r="349" spans="1:184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</row>
    <row r="350" spans="1:184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</row>
    <row r="351" spans="1:184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</row>
    <row r="352" spans="1:184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</row>
    <row r="353" spans="1:184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</row>
    <row r="354" spans="1:18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</row>
    <row r="355" spans="1:184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</row>
    <row r="356" spans="1:184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</row>
    <row r="357" spans="1:184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</row>
    <row r="358" spans="1:184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</row>
    <row r="359" spans="1:184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</row>
    <row r="360" spans="1:184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</row>
    <row r="361" spans="1:184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</row>
    <row r="362" spans="1:184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</row>
    <row r="363" spans="1:184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</row>
    <row r="364" spans="1:18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</row>
    <row r="365" spans="1:184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</row>
    <row r="366" spans="1:184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</row>
    <row r="367" spans="1:184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</row>
    <row r="368" spans="1:184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</row>
    <row r="369" spans="1:184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</row>
    <row r="370" spans="1:184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</row>
    <row r="371" spans="1:184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</row>
    <row r="372" spans="1:184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</row>
    <row r="373" spans="1:184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</row>
    <row r="374" spans="1:18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</row>
    <row r="375" spans="1:184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</row>
    <row r="376" spans="1:184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</row>
    <row r="377" spans="1:184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</row>
    <row r="378" spans="1:184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</row>
    <row r="379" spans="1:184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</row>
    <row r="380" spans="1:184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</row>
    <row r="381" spans="1:184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</row>
    <row r="382" spans="1:184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</row>
    <row r="383" spans="1:184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</row>
    <row r="384" spans="1:1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</row>
    <row r="385" spans="1:184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</row>
    <row r="386" spans="1:184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</row>
    <row r="387" spans="1:184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</row>
    <row r="388" spans="1:184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</row>
    <row r="389" spans="1:184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</row>
    <row r="390" spans="1:184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</row>
    <row r="391" spans="1:184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</row>
    <row r="392" spans="1:184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</row>
    <row r="393" spans="1:184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</row>
    <row r="394" spans="1:18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</row>
    <row r="395" spans="1:184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</row>
    <row r="396" spans="1:184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</row>
    <row r="397" spans="1:184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</row>
    <row r="398" spans="1:184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</row>
    <row r="399" spans="1:184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</row>
    <row r="400" spans="1:184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</row>
    <row r="401" spans="1:184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</row>
    <row r="402" spans="1:184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</row>
    <row r="403" spans="1:184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</row>
    <row r="404" spans="1:18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</row>
    <row r="405" spans="1:184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</row>
    <row r="406" spans="1:184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</row>
    <row r="407" spans="1:184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</row>
    <row r="408" spans="1:184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</row>
    <row r="409" spans="1:184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</row>
    <row r="410" spans="1:184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</row>
    <row r="411" spans="1:184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</row>
    <row r="412" spans="1:184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</row>
    <row r="413" spans="1:184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</row>
    <row r="414" spans="1:18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</row>
    <row r="415" spans="1:184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</row>
    <row r="416" spans="1:184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</row>
    <row r="417" spans="1:184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</row>
    <row r="418" spans="1:184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</row>
    <row r="419" spans="1:184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</row>
    <row r="420" spans="1:184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</row>
    <row r="421" spans="1:184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</row>
    <row r="422" spans="1:184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</row>
    <row r="423" spans="1:184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</row>
    <row r="424" spans="1:18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</row>
    <row r="425" spans="1:184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</row>
    <row r="426" spans="1:184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</row>
    <row r="427" spans="1:184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</row>
    <row r="428" spans="1:184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</row>
    <row r="429" spans="1:184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</row>
    <row r="430" spans="1:184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</row>
    <row r="431" spans="1:184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</row>
    <row r="432" spans="1:184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</row>
    <row r="433" spans="1:184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</row>
    <row r="434" spans="1:18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</row>
    <row r="435" spans="1:184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</row>
    <row r="436" spans="1:184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</row>
    <row r="437" spans="1:184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</row>
    <row r="438" spans="1:184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</row>
    <row r="439" spans="1:184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</row>
    <row r="440" spans="1:184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</row>
    <row r="441" spans="1:184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</row>
    <row r="442" spans="1:184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</row>
    <row r="443" spans="1:184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</row>
    <row r="444" spans="1:18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</row>
    <row r="445" spans="1:184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</row>
    <row r="446" spans="1:184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</row>
    <row r="447" spans="1:184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</row>
    <row r="448" spans="1:184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</row>
    <row r="449" spans="1:184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</row>
    <row r="450" spans="1:184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</row>
    <row r="451" spans="1:184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</row>
    <row r="452" spans="1:184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</row>
    <row r="453" spans="1:184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</row>
    <row r="454" spans="1:18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</row>
    <row r="455" spans="1:184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</row>
    <row r="456" spans="1:184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</row>
    <row r="457" spans="1:184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</row>
    <row r="458" spans="1:184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</row>
    <row r="459" spans="1:184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</row>
    <row r="460" spans="1:184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</row>
    <row r="461" spans="1:184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</row>
    <row r="462" spans="1:184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</row>
    <row r="463" spans="1:184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</row>
    <row r="464" spans="1:18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</row>
    <row r="465" spans="1:184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</row>
    <row r="466" spans="1:184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</row>
    <row r="467" spans="1:184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</row>
    <row r="468" spans="1:184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</row>
    <row r="469" spans="1:184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</row>
    <row r="470" spans="1:184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</row>
    <row r="471" spans="1:184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</row>
    <row r="472" spans="1:184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</row>
    <row r="473" spans="1:184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</row>
    <row r="474" spans="1:18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</row>
    <row r="475" spans="1:184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</row>
    <row r="476" spans="1:184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</row>
    <row r="477" spans="1:184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</row>
    <row r="478" spans="1:184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</row>
    <row r="479" spans="1:184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</row>
    <row r="480" spans="1:184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</row>
    <row r="481" spans="1:184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</row>
    <row r="482" spans="1:184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</row>
    <row r="483" spans="1:184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</row>
    <row r="484" spans="1:1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</row>
    <row r="485" spans="1:184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</row>
    <row r="486" spans="1:184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</row>
    <row r="487" spans="1:184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</row>
    <row r="488" spans="1:184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</row>
    <row r="489" spans="1:184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</row>
    <row r="490" spans="1:184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</row>
    <row r="491" spans="1:184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</row>
    <row r="492" spans="1:184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</row>
    <row r="493" spans="1:184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</row>
    <row r="494" spans="1:18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</row>
    <row r="495" spans="1:184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</row>
    <row r="496" spans="1:184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</row>
    <row r="497" spans="1:184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</row>
    <row r="498" spans="1:184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</row>
    <row r="499" spans="1:184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</row>
    <row r="500" spans="1:184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</row>
    <row r="501" spans="1:184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</row>
    <row r="502" spans="1:184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</row>
    <row r="503" spans="1:184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</row>
    <row r="504" spans="1:18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</row>
    <row r="505" spans="1:184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</row>
    <row r="506" spans="1:184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</row>
    <row r="507" spans="1:184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</row>
    <row r="508" spans="1:184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</row>
    <row r="509" spans="1:184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</row>
    <row r="510" spans="1:184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</row>
    <row r="511" spans="1:184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</row>
    <row r="512" spans="1:184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</row>
    <row r="513" spans="1:184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</row>
    <row r="514" spans="1:18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</row>
    <row r="515" spans="1:184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</row>
    <row r="516" spans="1:184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</row>
    <row r="517" spans="1:184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</row>
    <row r="518" spans="1:184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</row>
    <row r="519" spans="1:184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</row>
    <row r="520" spans="1:184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</row>
    <row r="521" spans="1:184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</row>
    <row r="522" spans="1:184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</row>
    <row r="523" spans="1:184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</row>
    <row r="524" spans="1:18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</row>
    <row r="525" spans="1:184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</row>
    <row r="526" spans="1:184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</row>
    <row r="527" spans="1:184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</row>
    <row r="528" spans="1:184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</row>
    <row r="529" spans="1:184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</row>
    <row r="530" spans="1:184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</row>
    <row r="531" spans="1:184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</row>
    <row r="532" spans="1:184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</row>
    <row r="533" spans="1:184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</row>
    <row r="534" spans="1:18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</row>
    <row r="535" spans="1:184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</row>
    <row r="536" spans="1:184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</row>
    <row r="537" spans="1:184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</row>
    <row r="538" spans="1:184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</row>
    <row r="539" spans="1:184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</row>
    <row r="540" spans="1:184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</row>
    <row r="541" spans="1:184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</row>
    <row r="542" spans="1:184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</row>
    <row r="543" spans="1:184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</row>
    <row r="544" spans="1:18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</row>
  </sheetData>
  <mergeCells count="51">
    <mergeCell ref="A301:P301"/>
    <mergeCell ref="A277:P277"/>
    <mergeCell ref="A281:P281"/>
    <mergeCell ref="A284:P284"/>
    <mergeCell ref="A286:P286"/>
    <mergeCell ref="A289:P289"/>
    <mergeCell ref="A250:P250"/>
    <mergeCell ref="A257:P257"/>
    <mergeCell ref="A263:P263"/>
    <mergeCell ref="A271:P271"/>
    <mergeCell ref="A296:P296"/>
    <mergeCell ref="A208:P208"/>
    <mergeCell ref="A220:P220"/>
    <mergeCell ref="A226:P226"/>
    <mergeCell ref="A228:P228"/>
    <mergeCell ref="A238:P238"/>
    <mergeCell ref="A169:P169"/>
    <mergeCell ref="A171:P171"/>
    <mergeCell ref="A184:P184"/>
    <mergeCell ref="A197:P197"/>
    <mergeCell ref="A205:P205"/>
    <mergeCell ref="A139:P139"/>
    <mergeCell ref="A147:P147"/>
    <mergeCell ref="A153:P153"/>
    <mergeCell ref="A155:P155"/>
    <mergeCell ref="A160:P160"/>
    <mergeCell ref="A109:P109"/>
    <mergeCell ref="A114:P114"/>
    <mergeCell ref="A117:P117"/>
    <mergeCell ref="A119:P119"/>
    <mergeCell ref="A135:P135"/>
    <mergeCell ref="A80:P80"/>
    <mergeCell ref="A86:P86"/>
    <mergeCell ref="A96:P96"/>
    <mergeCell ref="A100:P100"/>
    <mergeCell ref="A105:P105"/>
    <mergeCell ref="A53:P53"/>
    <mergeCell ref="A57:P57"/>
    <mergeCell ref="A59:P59"/>
    <mergeCell ref="A68:P68"/>
    <mergeCell ref="A76:P76"/>
    <mergeCell ref="A18:P18"/>
    <mergeCell ref="A23:P23"/>
    <mergeCell ref="A32:P32"/>
    <mergeCell ref="A38:P38"/>
    <mergeCell ref="A43:P43"/>
    <mergeCell ref="A1:P1"/>
    <mergeCell ref="A3:P3"/>
    <mergeCell ref="A5:P5"/>
    <mergeCell ref="A8:P8"/>
    <mergeCell ref="A14:P14"/>
  </mergeCells>
  <phoneticPr fontId="1" type="noConversion"/>
  <printOptions horizontalCentered="1"/>
  <pageMargins left="0.25" right="0.25" top="0.75" bottom="0.75" header="0.3" footer="0.3"/>
  <rowBreaks count="1" manualBreakCount="1">
    <brk id="354" min="2" max="1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0"/>
  <sheetViews>
    <sheetView topLeftCell="A187" workbookViewId="0">
      <selection activeCell="C226" sqref="C226"/>
    </sheetView>
  </sheetViews>
  <sheetFormatPr defaultColWidth="8.77734375" defaultRowHeight="13.2"/>
  <cols>
    <col min="1" max="16384" width="8.77734375" style="3"/>
  </cols>
  <sheetData>
    <row r="1" spans="1:18" ht="24.6" thickBo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8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9.2" thickBot="1">
      <c r="A3" s="4" t="s">
        <v>160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8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3.8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9.2" thickBot="1">
      <c r="A6" s="5" t="s">
        <v>161</v>
      </c>
      <c r="B6" s="2"/>
      <c r="C6" s="2"/>
      <c r="D6" s="2"/>
      <c r="E6" s="2"/>
      <c r="F6" s="4" t="s">
        <v>162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6" thickBot="1">
      <c r="A7" s="6">
        <v>0</v>
      </c>
      <c r="B7" s="2"/>
      <c r="C7" s="2"/>
      <c r="D7" s="2"/>
      <c r="E7" s="7" t="s">
        <v>163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6" thickBot="1">
      <c r="A8" s="6">
        <v>1</v>
      </c>
      <c r="B8" s="2"/>
      <c r="C8" s="2"/>
      <c r="D8" s="2"/>
      <c r="E8" s="7" t="s">
        <v>164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6" thickBot="1">
      <c r="A9" s="6">
        <v>2</v>
      </c>
      <c r="B9" s="2"/>
      <c r="C9" s="2"/>
      <c r="D9" s="2"/>
      <c r="E9" s="7" t="s">
        <v>165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6.2" thickBot="1">
      <c r="A10" s="6">
        <v>3</v>
      </c>
      <c r="B10" s="6">
        <v>-5</v>
      </c>
      <c r="C10" s="2"/>
      <c r="D10" s="2"/>
      <c r="E10" s="8" t="s">
        <v>166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6" thickBot="1">
      <c r="A11" s="6">
        <v>6</v>
      </c>
      <c r="B11" s="2"/>
      <c r="C11" s="2"/>
      <c r="D11" s="2"/>
      <c r="E11" s="7" t="s">
        <v>167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6" thickBot="1">
      <c r="A12" s="6">
        <v>7</v>
      </c>
      <c r="B12" s="2"/>
      <c r="C12" s="2"/>
      <c r="D12" s="2"/>
      <c r="E12" s="7" t="s">
        <v>168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6" thickBot="1">
      <c r="A13" s="6">
        <v>8</v>
      </c>
      <c r="B13" s="2"/>
      <c r="C13" s="2"/>
      <c r="D13" s="2"/>
      <c r="E13" s="7" t="s">
        <v>169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6" thickBot="1">
      <c r="A14" s="6">
        <v>9</v>
      </c>
      <c r="B14" s="2"/>
      <c r="C14" s="2"/>
      <c r="D14" s="2"/>
      <c r="E14" s="7" t="s">
        <v>170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6" thickBot="1">
      <c r="A15" s="6">
        <v>10</v>
      </c>
      <c r="B15" s="2"/>
      <c r="C15" s="2"/>
      <c r="D15" s="2"/>
      <c r="E15" s="7" t="s">
        <v>171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6" thickBot="1">
      <c r="A16" s="6">
        <v>11</v>
      </c>
      <c r="B16" s="2"/>
      <c r="C16" s="2"/>
      <c r="D16" s="2"/>
      <c r="E16" s="7" t="s">
        <v>172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6" thickBot="1">
      <c r="A17" s="6">
        <v>12</v>
      </c>
      <c r="B17" s="2"/>
      <c r="C17" s="2"/>
      <c r="D17" s="2"/>
      <c r="E17" s="7" t="s">
        <v>173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6" thickBot="1">
      <c r="A18" s="6">
        <v>13</v>
      </c>
      <c r="B18" s="2"/>
      <c r="C18" s="2"/>
      <c r="D18" s="2"/>
      <c r="E18" s="7" t="s">
        <v>174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6" thickBot="1">
      <c r="A19" s="6">
        <v>14</v>
      </c>
      <c r="B19" s="2"/>
      <c r="C19" s="2"/>
      <c r="D19" s="2"/>
      <c r="E19" s="7" t="s">
        <v>175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6" thickBot="1">
      <c r="A20" s="6">
        <v>15</v>
      </c>
      <c r="B20" s="2"/>
      <c r="C20" s="2"/>
      <c r="D20" s="2"/>
      <c r="E20" s="7" t="s">
        <v>176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6" thickBot="1">
      <c r="A21" s="6">
        <v>16</v>
      </c>
      <c r="B21" s="2"/>
      <c r="C21" s="2"/>
      <c r="D21" s="2"/>
      <c r="E21" s="7" t="s">
        <v>177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6" thickBot="1">
      <c r="A22" s="6">
        <v>17</v>
      </c>
      <c r="B22" s="2"/>
      <c r="C22" s="2"/>
      <c r="D22" s="2"/>
      <c r="E22" s="7" t="s">
        <v>178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2" thickBot="1">
      <c r="A23" s="6">
        <v>18</v>
      </c>
      <c r="B23" s="6">
        <v>-20</v>
      </c>
      <c r="C23" s="2"/>
      <c r="D23" s="2"/>
      <c r="E23" s="8" t="s">
        <v>166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6" thickBot="1">
      <c r="A24" s="6">
        <v>21</v>
      </c>
      <c r="B24" s="2"/>
      <c r="C24" s="2"/>
      <c r="D24" s="2"/>
      <c r="E24" s="7" t="s">
        <v>179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6" thickBot="1">
      <c r="A25" s="6">
        <v>22</v>
      </c>
      <c r="B25" s="2"/>
      <c r="C25" s="2"/>
      <c r="D25" s="2"/>
      <c r="E25" s="7" t="s">
        <v>180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6" thickBot="1">
      <c r="A26" s="6">
        <v>23</v>
      </c>
      <c r="B26" s="2"/>
      <c r="C26" s="2"/>
      <c r="D26" s="2"/>
      <c r="E26" s="7" t="s">
        <v>181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6" thickBot="1">
      <c r="A27" s="6">
        <v>24</v>
      </c>
      <c r="B27" s="2"/>
      <c r="C27" s="2"/>
      <c r="D27" s="2"/>
      <c r="E27" s="7" t="s">
        <v>182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6.2" thickBot="1">
      <c r="A28" s="6">
        <v>25</v>
      </c>
      <c r="B28" s="6">
        <v>-96</v>
      </c>
      <c r="C28" s="2"/>
      <c r="D28" s="2"/>
      <c r="E28" s="8" t="s">
        <v>166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6" thickBot="1">
      <c r="A29" s="6">
        <v>97</v>
      </c>
      <c r="B29" s="2"/>
      <c r="C29" s="2"/>
      <c r="D29" s="2"/>
      <c r="E29" s="7" t="s">
        <v>183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6" thickBot="1">
      <c r="A30" s="6">
        <v>98</v>
      </c>
      <c r="B30" s="2"/>
      <c r="C30" s="2"/>
      <c r="D30" s="2"/>
      <c r="E30" s="7" t="s">
        <v>184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6" thickBot="1">
      <c r="A31" s="6">
        <v>99</v>
      </c>
      <c r="B31" s="2"/>
      <c r="C31" s="2"/>
      <c r="D31" s="2"/>
      <c r="E31" s="7" t="s">
        <v>185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3.8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8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9.2" thickBot="1">
      <c r="A34" s="5" t="s">
        <v>186</v>
      </c>
      <c r="B34" s="2"/>
      <c r="C34" s="2"/>
      <c r="D34" s="2"/>
      <c r="E34" s="2"/>
      <c r="F34" s="4" t="s">
        <v>187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3.8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3.8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9.2" thickBot="1">
      <c r="A37" s="5" t="s">
        <v>188</v>
      </c>
      <c r="B37" s="2"/>
      <c r="C37" s="2"/>
      <c r="D37" s="2"/>
      <c r="E37" s="2"/>
      <c r="F37" s="4" t="s">
        <v>189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6" thickBot="1">
      <c r="A38" s="6">
        <v>200</v>
      </c>
      <c r="B38" s="6">
        <v>-269</v>
      </c>
      <c r="C38" s="6" t="s">
        <v>190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6.2" thickBot="1">
      <c r="A39" s="9">
        <v>200</v>
      </c>
      <c r="B39" s="2"/>
      <c r="C39" s="2"/>
      <c r="D39" s="8" t="s">
        <v>191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3.8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6" thickBot="1">
      <c r="A41" s="6">
        <v>201</v>
      </c>
      <c r="B41" s="6">
        <v>-234</v>
      </c>
      <c r="C41" s="2"/>
      <c r="D41" s="7" t="s">
        <v>192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6.2" thickBot="1">
      <c r="A42" s="2"/>
      <c r="B42" s="2"/>
      <c r="C42" s="2"/>
      <c r="D42" s="2"/>
      <c r="E42" s="8" t="s">
        <v>193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6.2" thickBot="1">
      <c r="A43" s="2"/>
      <c r="B43" s="2"/>
      <c r="C43" s="2"/>
      <c r="D43" s="2"/>
      <c r="E43" s="8" t="s">
        <v>194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6.2" thickBot="1">
      <c r="A44" s="2"/>
      <c r="B44" s="2"/>
      <c r="C44" s="2"/>
      <c r="D44" s="2"/>
      <c r="E44" s="8" t="s">
        <v>195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8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6" thickBot="1">
      <c r="A46" s="6">
        <v>201</v>
      </c>
      <c r="B46" s="6" t="s">
        <v>196</v>
      </c>
      <c r="C46" s="2"/>
      <c r="D46" s="2"/>
      <c r="E46" s="7" t="s">
        <v>197</v>
      </c>
      <c r="F46" s="10">
        <v>402</v>
      </c>
      <c r="G46" s="7" t="s">
        <v>198</v>
      </c>
      <c r="H46" s="7" t="s">
        <v>199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6" thickBot="1">
      <c r="A47" s="6">
        <v>203</v>
      </c>
      <c r="B47" s="6" t="s">
        <v>196</v>
      </c>
      <c r="C47" s="2"/>
      <c r="D47" s="2"/>
      <c r="E47" s="7" t="s">
        <v>200</v>
      </c>
      <c r="F47" s="10">
        <v>402</v>
      </c>
      <c r="G47" s="2"/>
      <c r="H47" s="7" t="s">
        <v>201</v>
      </c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6" thickBot="1">
      <c r="A48" s="6">
        <v>205</v>
      </c>
      <c r="B48" s="6" t="s">
        <v>196</v>
      </c>
      <c r="C48" s="2"/>
      <c r="D48" s="2"/>
      <c r="E48" s="7" t="s">
        <v>202</v>
      </c>
      <c r="F48" s="10">
        <v>603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6" thickBot="1">
      <c r="A49" s="6">
        <v>207</v>
      </c>
      <c r="B49" s="6" t="s">
        <v>196</v>
      </c>
      <c r="C49" s="2"/>
      <c r="D49" s="2"/>
      <c r="E49" s="7" t="s">
        <v>203</v>
      </c>
      <c r="F49" s="10">
        <v>603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6" thickBot="1">
      <c r="A50" s="6">
        <v>209</v>
      </c>
      <c r="B50" s="6" t="s">
        <v>196</v>
      </c>
      <c r="C50" s="2"/>
      <c r="D50" s="2"/>
      <c r="E50" s="7" t="s">
        <v>204</v>
      </c>
      <c r="F50" s="10">
        <v>805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6" thickBot="1">
      <c r="A51" s="6">
        <v>210</v>
      </c>
      <c r="B51" s="6" t="s">
        <v>196</v>
      </c>
      <c r="C51" s="2"/>
      <c r="D51" s="2"/>
      <c r="E51" s="7" t="s">
        <v>205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6" thickBot="1">
      <c r="A52" s="6">
        <v>211</v>
      </c>
      <c r="B52" s="6" t="s">
        <v>196</v>
      </c>
      <c r="C52" s="2"/>
      <c r="D52" s="2"/>
      <c r="E52" s="7" t="s">
        <v>206</v>
      </c>
      <c r="F52" s="10">
        <v>805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6" thickBot="1">
      <c r="A53" s="6">
        <v>212</v>
      </c>
      <c r="B53" s="6" t="s">
        <v>196</v>
      </c>
      <c r="C53" s="2"/>
      <c r="D53" s="2"/>
      <c r="E53" s="7" t="s">
        <v>207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6" thickBot="1">
      <c r="A54" s="6">
        <v>213</v>
      </c>
      <c r="B54" s="6" t="s">
        <v>196</v>
      </c>
      <c r="C54" s="2"/>
      <c r="D54" s="2"/>
      <c r="E54" s="7" t="s">
        <v>208</v>
      </c>
      <c r="F54" s="10">
        <v>1206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6" thickBot="1">
      <c r="A55" s="6">
        <v>214</v>
      </c>
      <c r="B55" s="6" t="s">
        <v>196</v>
      </c>
      <c r="C55" s="2"/>
      <c r="D55" s="2"/>
      <c r="E55" s="7" t="s">
        <v>209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6" thickBot="1">
      <c r="A56" s="6">
        <v>215</v>
      </c>
      <c r="B56" s="6" t="s">
        <v>196</v>
      </c>
      <c r="C56" s="2"/>
      <c r="D56" s="2"/>
      <c r="E56" s="7" t="s">
        <v>210</v>
      </c>
      <c r="F56" s="10">
        <v>1206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6" thickBot="1">
      <c r="A57" s="6">
        <v>216</v>
      </c>
      <c r="B57" s="6" t="s">
        <v>196</v>
      </c>
      <c r="C57" s="2"/>
      <c r="D57" s="2"/>
      <c r="E57" s="7" t="s">
        <v>211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6" thickBot="1">
      <c r="A58" s="6">
        <v>217</v>
      </c>
      <c r="B58" s="6" t="s">
        <v>196</v>
      </c>
      <c r="C58" s="2"/>
      <c r="D58" s="2"/>
      <c r="E58" s="7" t="s">
        <v>212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6" thickBot="1">
      <c r="A59" s="6">
        <v>218</v>
      </c>
      <c r="B59" s="6" t="s">
        <v>196</v>
      </c>
      <c r="C59" s="2"/>
      <c r="D59" s="2"/>
      <c r="E59" s="7" t="s">
        <v>213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6" thickBot="1">
      <c r="A60" s="6">
        <v>220</v>
      </c>
      <c r="B60" s="6" t="s">
        <v>196</v>
      </c>
      <c r="C60" s="2"/>
      <c r="D60" s="2"/>
      <c r="E60" s="7" t="s">
        <v>214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6" thickBot="1">
      <c r="A61" s="6">
        <v>222</v>
      </c>
      <c r="B61" s="6" t="s">
        <v>196</v>
      </c>
      <c r="C61" s="2"/>
      <c r="D61" s="2"/>
      <c r="E61" s="7" t="s">
        <v>215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6" thickBot="1">
      <c r="A62" s="6">
        <v>223</v>
      </c>
      <c r="B62" s="6" t="s">
        <v>196</v>
      </c>
      <c r="C62" s="2"/>
      <c r="D62" s="2"/>
      <c r="E62" s="7" t="s">
        <v>216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6" thickBot="1">
      <c r="A63" s="6">
        <v>224</v>
      </c>
      <c r="B63" s="6" t="s">
        <v>196</v>
      </c>
      <c r="C63" s="2"/>
      <c r="D63" s="2"/>
      <c r="E63" s="7" t="s">
        <v>217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6" thickBot="1">
      <c r="A64" s="6">
        <v>225</v>
      </c>
      <c r="B64" s="6" t="s">
        <v>196</v>
      </c>
      <c r="C64" s="2"/>
      <c r="D64" s="2"/>
      <c r="E64" s="7" t="s">
        <v>218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6" thickBot="1">
      <c r="A65" s="6">
        <v>226</v>
      </c>
      <c r="B65" s="6" t="s">
        <v>196</v>
      </c>
      <c r="C65" s="2"/>
      <c r="D65" s="2"/>
      <c r="E65" s="7" t="s">
        <v>219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6" thickBot="1">
      <c r="A66" s="6">
        <v>227</v>
      </c>
      <c r="B66" s="6" t="s">
        <v>196</v>
      </c>
      <c r="C66" s="2"/>
      <c r="D66" s="2"/>
      <c r="E66" s="7" t="s">
        <v>220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6" thickBot="1">
      <c r="A67" s="6">
        <v>228</v>
      </c>
      <c r="B67" s="6" t="s">
        <v>196</v>
      </c>
      <c r="C67" s="2"/>
      <c r="D67" s="2"/>
      <c r="E67" s="7" t="s">
        <v>221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6" thickBot="1">
      <c r="A68" s="6">
        <v>229</v>
      </c>
      <c r="B68" s="6" t="s">
        <v>196</v>
      </c>
      <c r="C68" s="2"/>
      <c r="D68" s="2"/>
      <c r="E68" s="7" t="s">
        <v>222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6" thickBot="1">
      <c r="A69" s="6">
        <v>230</v>
      </c>
      <c r="B69" s="6" t="s">
        <v>196</v>
      </c>
      <c r="C69" s="2"/>
      <c r="D69" s="2"/>
      <c r="E69" s="7" t="s">
        <v>223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6" thickBot="1">
      <c r="A70" s="6">
        <v>231</v>
      </c>
      <c r="B70" s="6" t="s">
        <v>196</v>
      </c>
      <c r="C70" s="2"/>
      <c r="D70" s="2"/>
      <c r="E70" s="7" t="s">
        <v>224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6" thickBot="1">
      <c r="A71" s="6">
        <v>232</v>
      </c>
      <c r="B71" s="6" t="s">
        <v>196</v>
      </c>
      <c r="C71" s="2"/>
      <c r="D71" s="2"/>
      <c r="E71" s="7" t="s">
        <v>225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6.2" thickBot="1">
      <c r="A72" s="9">
        <v>233</v>
      </c>
      <c r="B72" s="9" t="s">
        <v>196</v>
      </c>
      <c r="C72" s="2"/>
      <c r="D72" s="2"/>
      <c r="E72" s="8" t="s">
        <v>226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6.2" thickBot="1">
      <c r="A73" s="9">
        <v>234</v>
      </c>
      <c r="B73" s="9" t="s">
        <v>196</v>
      </c>
      <c r="C73" s="2"/>
      <c r="D73" s="2"/>
      <c r="E73" s="8" t="s">
        <v>227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3.8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6" thickBot="1">
      <c r="A75" s="6">
        <v>240</v>
      </c>
      <c r="B75" s="6">
        <v>-259</v>
      </c>
      <c r="C75" s="2"/>
      <c r="D75" s="7" t="s">
        <v>228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6.2" thickBot="1">
      <c r="A76" s="2"/>
      <c r="B76" s="2"/>
      <c r="C76" s="2"/>
      <c r="D76" s="2"/>
      <c r="E76" s="8" t="s">
        <v>229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6.2" thickBot="1">
      <c r="A77" s="2"/>
      <c r="B77" s="2"/>
      <c r="C77" s="2"/>
      <c r="D77" s="2"/>
      <c r="E77" s="8" t="s">
        <v>194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6.2" thickBot="1">
      <c r="A78" s="2"/>
      <c r="B78" s="2"/>
      <c r="C78" s="2"/>
      <c r="D78" s="2"/>
      <c r="E78" s="8" t="s">
        <v>195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3.8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6" thickBot="1">
      <c r="A80" s="6">
        <v>240</v>
      </c>
      <c r="B80" s="6" t="s">
        <v>196</v>
      </c>
      <c r="C80" s="2"/>
      <c r="D80" s="2"/>
      <c r="E80" s="7" t="s">
        <v>230</v>
      </c>
      <c r="F80" s="2"/>
      <c r="G80" s="7" t="s">
        <v>198</v>
      </c>
      <c r="H80" s="7" t="s">
        <v>199</v>
      </c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6" thickBot="1">
      <c r="A81" s="6">
        <v>241</v>
      </c>
      <c r="B81" s="6" t="s">
        <v>196</v>
      </c>
      <c r="C81" s="2"/>
      <c r="D81" s="2"/>
      <c r="E81" s="2"/>
      <c r="F81" s="2"/>
      <c r="G81" s="2"/>
      <c r="H81" s="7" t="s">
        <v>201</v>
      </c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6" thickBot="1">
      <c r="A82" s="6">
        <v>242</v>
      </c>
      <c r="B82" s="6" t="s">
        <v>196</v>
      </c>
      <c r="C82" s="2"/>
      <c r="D82" s="2"/>
      <c r="E82" s="7" t="s">
        <v>231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6" thickBot="1">
      <c r="A83" s="6">
        <v>243</v>
      </c>
      <c r="B83" s="6" t="s">
        <v>196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6" thickBot="1">
      <c r="A84" s="6">
        <v>244</v>
      </c>
      <c r="B84" s="6" t="s">
        <v>196</v>
      </c>
      <c r="C84" s="2"/>
      <c r="D84" s="2"/>
      <c r="E84" s="7" t="s">
        <v>232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6" thickBot="1">
      <c r="A85" s="6">
        <v>245</v>
      </c>
      <c r="B85" s="6" t="s">
        <v>196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6" thickBot="1">
      <c r="A86" s="6">
        <v>246</v>
      </c>
      <c r="B86" s="6" t="s">
        <v>196</v>
      </c>
      <c r="C86" s="2"/>
      <c r="D86" s="2"/>
      <c r="E86" s="7" t="s">
        <v>233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6.2" thickBot="1">
      <c r="A87" s="9">
        <v>247</v>
      </c>
      <c r="B87" s="9" t="s">
        <v>196</v>
      </c>
      <c r="C87" s="2"/>
      <c r="D87" s="2"/>
      <c r="E87" s="8" t="s">
        <v>234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6.2" thickBot="1">
      <c r="A88" s="9">
        <v>248</v>
      </c>
      <c r="B88" s="9" t="s">
        <v>196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6" thickBot="1">
      <c r="A89" s="6">
        <v>249</v>
      </c>
      <c r="B89" s="6" t="s">
        <v>196</v>
      </c>
      <c r="C89" s="2"/>
      <c r="D89" s="2"/>
      <c r="E89" s="7" t="s">
        <v>235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6" thickBot="1">
      <c r="A90" s="6">
        <v>250</v>
      </c>
      <c r="B90" s="6" t="s">
        <v>196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6" thickBot="1">
      <c r="A91" s="6">
        <v>251</v>
      </c>
      <c r="B91" s="6" t="s">
        <v>196</v>
      </c>
      <c r="C91" s="2"/>
      <c r="D91" s="2"/>
      <c r="E91" s="7" t="s">
        <v>236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6" thickBot="1">
      <c r="A92" s="6">
        <v>252</v>
      </c>
      <c r="B92" s="6" t="s">
        <v>196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6" thickBot="1">
      <c r="A93" s="6">
        <v>253</v>
      </c>
      <c r="B93" s="6" t="s">
        <v>196</v>
      </c>
      <c r="C93" s="2"/>
      <c r="D93" s="2"/>
      <c r="E93" s="7" t="s">
        <v>237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6" thickBot="1">
      <c r="A94" s="6">
        <v>254</v>
      </c>
      <c r="B94" s="6" t="s">
        <v>196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6" thickBot="1">
      <c r="A95" s="6">
        <v>255</v>
      </c>
      <c r="B95" s="6" t="s">
        <v>196</v>
      </c>
      <c r="C95" s="2"/>
      <c r="D95" s="2"/>
      <c r="E95" s="7" t="s">
        <v>238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6" thickBot="1">
      <c r="A96" s="6">
        <v>256</v>
      </c>
      <c r="B96" s="6" t="s">
        <v>196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6" thickBot="1">
      <c r="A97" s="6">
        <v>257</v>
      </c>
      <c r="B97" s="6" t="s">
        <v>196</v>
      </c>
      <c r="C97" s="2"/>
      <c r="D97" s="2"/>
      <c r="E97" s="7" t="s">
        <v>239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6.2" thickBot="1">
      <c r="A98" s="9">
        <v>258</v>
      </c>
      <c r="B98" s="9" t="s">
        <v>196</v>
      </c>
      <c r="C98" s="2"/>
      <c r="D98" s="2"/>
      <c r="E98" s="8" t="s">
        <v>240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6.2" thickBot="1">
      <c r="A99" s="9">
        <v>259</v>
      </c>
      <c r="B99" s="9" t="s">
        <v>196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3.8" thickBo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6" thickBot="1">
      <c r="A101" s="6">
        <v>260</v>
      </c>
      <c r="B101" s="6">
        <v>-269</v>
      </c>
      <c r="C101" s="2"/>
      <c r="D101" s="7" t="s">
        <v>241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6.2" thickBot="1">
      <c r="A102" s="2"/>
      <c r="B102" s="2"/>
      <c r="C102" s="2"/>
      <c r="D102" s="2"/>
      <c r="E102" s="8" t="s">
        <v>242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6.2" thickBot="1">
      <c r="A103" s="2"/>
      <c r="B103" s="2"/>
      <c r="C103" s="2"/>
      <c r="D103" s="2"/>
      <c r="E103" s="8" t="s">
        <v>194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6.2" thickBot="1">
      <c r="A104" s="2"/>
      <c r="B104" s="2"/>
      <c r="C104" s="2"/>
      <c r="D104" s="2"/>
      <c r="E104" s="8" t="s">
        <v>195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.8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6" thickBot="1">
      <c r="A106" s="6">
        <v>260</v>
      </c>
      <c r="B106" s="6" t="s">
        <v>196</v>
      </c>
      <c r="C106" s="2"/>
      <c r="D106" s="2"/>
      <c r="E106" s="7" t="s">
        <v>243</v>
      </c>
      <c r="F106" s="2"/>
      <c r="G106" s="6" t="s">
        <v>198</v>
      </c>
      <c r="H106" s="7" t="s">
        <v>199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6" thickBot="1">
      <c r="A107" s="6">
        <v>264</v>
      </c>
      <c r="B107" s="6" t="s">
        <v>196</v>
      </c>
      <c r="C107" s="2"/>
      <c r="D107" s="2"/>
      <c r="E107" s="2"/>
      <c r="F107" s="2"/>
      <c r="G107" s="2"/>
      <c r="H107" s="7" t="s">
        <v>201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6" thickBot="1">
      <c r="A108" s="6">
        <v>265</v>
      </c>
      <c r="B108" s="6" t="s">
        <v>196</v>
      </c>
      <c r="C108" s="2"/>
      <c r="D108" s="2"/>
      <c r="E108" s="7" t="s">
        <v>244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6" thickBot="1">
      <c r="A109" s="6">
        <v>267</v>
      </c>
      <c r="B109" s="6" t="s">
        <v>196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6.2" thickBot="1">
      <c r="A110" s="9">
        <v>268</v>
      </c>
      <c r="B110" s="9" t="s">
        <v>196</v>
      </c>
      <c r="C110" s="2"/>
      <c r="D110" s="2"/>
      <c r="E110" s="8" t="s">
        <v>245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6.2" thickBot="1">
      <c r="A111" s="9">
        <v>269</v>
      </c>
      <c r="B111" s="9" t="s">
        <v>196</v>
      </c>
      <c r="C111" s="2"/>
      <c r="D111" s="2"/>
      <c r="E111" s="8" t="s">
        <v>246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3.8" thickBo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6" thickBot="1">
      <c r="A113" s="6">
        <v>270</v>
      </c>
      <c r="B113" s="2"/>
      <c r="C113" s="2"/>
      <c r="D113" s="7" t="s">
        <v>247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.8" thickBo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6" thickBot="1">
      <c r="A115" s="6">
        <v>271</v>
      </c>
      <c r="B115" s="6">
        <v>-279</v>
      </c>
      <c r="C115" s="6" t="s">
        <v>248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6" thickBot="1">
      <c r="A116" s="6">
        <v>271</v>
      </c>
      <c r="B116" s="2"/>
      <c r="C116" s="2"/>
      <c r="D116" s="7" t="s">
        <v>249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6" thickBot="1">
      <c r="A117" s="6">
        <v>272</v>
      </c>
      <c r="B117" s="2"/>
      <c r="C117" s="2"/>
      <c r="D117" s="7" t="s">
        <v>250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6" thickBot="1">
      <c r="A118" s="6">
        <v>273</v>
      </c>
      <c r="B118" s="2"/>
      <c r="C118" s="2"/>
      <c r="D118" s="7" t="s">
        <v>251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6" thickBot="1">
      <c r="A119" s="6">
        <v>274</v>
      </c>
      <c r="B119" s="2"/>
      <c r="C119" s="2"/>
      <c r="D119" s="7" t="s">
        <v>252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6" thickBot="1">
      <c r="A120" s="6">
        <v>275</v>
      </c>
      <c r="B120" s="2"/>
      <c r="C120" s="2"/>
      <c r="D120" s="7" t="s">
        <v>253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6" thickBot="1">
      <c r="A121" s="6">
        <v>276</v>
      </c>
      <c r="B121" s="2"/>
      <c r="C121" s="2"/>
      <c r="D121" s="7" t="s">
        <v>254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6.2" thickBot="1">
      <c r="A122" s="9">
        <v>277</v>
      </c>
      <c r="B122" s="2"/>
      <c r="C122" s="2"/>
      <c r="D122" s="8" t="s">
        <v>245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3.8" thickBo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6" thickBot="1">
      <c r="A124" s="6">
        <v>280</v>
      </c>
      <c r="B124" s="6">
        <v>-285</v>
      </c>
      <c r="C124" s="7" t="s">
        <v>255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6" thickBot="1">
      <c r="A125" s="6">
        <v>280</v>
      </c>
      <c r="B125" s="2"/>
      <c r="C125" s="2"/>
      <c r="D125" s="7" t="s">
        <v>256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6" thickBot="1">
      <c r="A126" s="6">
        <v>281</v>
      </c>
      <c r="B126" s="2"/>
      <c r="C126" s="2"/>
      <c r="D126" s="7" t="s">
        <v>257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6" thickBot="1">
      <c r="A127" s="6">
        <v>282</v>
      </c>
      <c r="B127" s="2"/>
      <c r="C127" s="2"/>
      <c r="D127" s="7" t="s">
        <v>258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6" thickBot="1">
      <c r="A128" s="6">
        <v>283</v>
      </c>
      <c r="B128" s="2"/>
      <c r="C128" s="2"/>
      <c r="D128" s="7" t="s">
        <v>259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6" thickBot="1">
      <c r="A129" s="6">
        <v>284</v>
      </c>
      <c r="B129" s="2"/>
      <c r="C129" s="2"/>
      <c r="D129" s="7" t="s">
        <v>260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6.2" thickBot="1">
      <c r="A130" s="9">
        <v>285</v>
      </c>
      <c r="B130" s="2"/>
      <c r="C130" s="2"/>
      <c r="D130" s="8" t="s">
        <v>261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3.8" thickBo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6" thickBot="1">
      <c r="A132" s="6">
        <v>290</v>
      </c>
      <c r="B132" s="6">
        <v>-295</v>
      </c>
      <c r="C132" s="7" t="s">
        <v>262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6" thickBot="1">
      <c r="A133" s="6">
        <v>290</v>
      </c>
      <c r="B133" s="2"/>
      <c r="C133" s="2"/>
      <c r="D133" s="7" t="s">
        <v>263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6" thickBot="1">
      <c r="A134" s="6">
        <v>291</v>
      </c>
      <c r="B134" s="2"/>
      <c r="C134" s="2"/>
      <c r="D134" s="7" t="s">
        <v>264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6" thickBot="1">
      <c r="A135" s="6">
        <v>292</v>
      </c>
      <c r="B135" s="2"/>
      <c r="C135" s="2"/>
      <c r="D135" s="7" t="s">
        <v>265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6" thickBot="1">
      <c r="A136" s="6">
        <v>293</v>
      </c>
      <c r="B136" s="2"/>
      <c r="C136" s="2"/>
      <c r="D136" s="7" t="s">
        <v>259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6" thickBot="1">
      <c r="A137" s="6">
        <v>294</v>
      </c>
      <c r="B137" s="2"/>
      <c r="C137" s="2"/>
      <c r="D137" s="7" t="s">
        <v>260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6.2" thickBot="1">
      <c r="A138" s="9">
        <v>295</v>
      </c>
      <c r="B138" s="2"/>
      <c r="C138" s="2"/>
      <c r="D138" s="8" t="s">
        <v>266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3.8" thickBo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6" thickBot="1">
      <c r="A140" s="6">
        <v>300</v>
      </c>
      <c r="B140" s="6">
        <v>-305</v>
      </c>
      <c r="C140" s="7" t="s">
        <v>267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6" thickBot="1">
      <c r="A141" s="6">
        <v>300</v>
      </c>
      <c r="B141" s="2"/>
      <c r="C141" s="2"/>
      <c r="D141" s="7" t="s">
        <v>268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6" thickBot="1">
      <c r="A142" s="6">
        <v>301</v>
      </c>
      <c r="B142" s="2"/>
      <c r="C142" s="2"/>
      <c r="D142" s="7" t="s">
        <v>269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6" thickBot="1">
      <c r="A143" s="6">
        <v>302</v>
      </c>
      <c r="B143" s="2"/>
      <c r="C143" s="2"/>
      <c r="D143" s="7" t="s">
        <v>270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6" thickBot="1">
      <c r="A144" s="6">
        <v>304</v>
      </c>
      <c r="B144" s="2"/>
      <c r="C144" s="2"/>
      <c r="D144" s="7" t="s">
        <v>271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6.2" thickBot="1">
      <c r="A145" s="9">
        <v>305</v>
      </c>
      <c r="B145" s="2"/>
      <c r="C145" s="2"/>
      <c r="D145" s="8" t="s">
        <v>272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3.8" thickBo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6" thickBot="1">
      <c r="A147" s="6">
        <v>310</v>
      </c>
      <c r="B147" s="6">
        <v>-315</v>
      </c>
      <c r="C147" s="7" t="s">
        <v>273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6" thickBot="1">
      <c r="A148" s="6">
        <v>310</v>
      </c>
      <c r="B148" s="2"/>
      <c r="C148" s="2"/>
      <c r="D148" s="7" t="s">
        <v>274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6.2" thickBot="1">
      <c r="A149" s="9">
        <v>311</v>
      </c>
      <c r="B149" s="2"/>
      <c r="C149" s="2"/>
      <c r="D149" s="8" t="s">
        <v>275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6.2" thickBot="1">
      <c r="A150" s="9">
        <v>312</v>
      </c>
      <c r="B150" s="2"/>
      <c r="C150" s="2"/>
      <c r="D150" s="8" t="s">
        <v>276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6.2" thickBot="1">
      <c r="A151" s="9">
        <v>313</v>
      </c>
      <c r="B151" s="2"/>
      <c r="C151" s="2"/>
      <c r="D151" s="8" t="s">
        <v>277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6.2" thickBot="1">
      <c r="A152" s="9">
        <v>314</v>
      </c>
      <c r="B152" s="2"/>
      <c r="C152" s="2"/>
      <c r="D152" s="8" t="s">
        <v>278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6.2" thickBot="1">
      <c r="A153" s="9">
        <v>315</v>
      </c>
      <c r="B153" s="2"/>
      <c r="C153" s="2"/>
      <c r="D153" s="8" t="s">
        <v>279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3.8" thickBo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6" thickBot="1">
      <c r="A155" s="6">
        <v>320</v>
      </c>
      <c r="B155" s="6">
        <v>-325</v>
      </c>
      <c r="C155" s="7" t="s">
        <v>280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6" thickBot="1">
      <c r="A156" s="6">
        <v>321</v>
      </c>
      <c r="B156" s="2"/>
      <c r="C156" s="2"/>
      <c r="D156" s="7" t="s">
        <v>281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6" thickBot="1">
      <c r="A157" s="6">
        <v>322</v>
      </c>
      <c r="B157" s="2"/>
      <c r="C157" s="2"/>
      <c r="D157" s="7" t="s">
        <v>282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6.2" thickBot="1">
      <c r="A158" s="9">
        <v>325</v>
      </c>
      <c r="B158" s="2"/>
      <c r="C158" s="2"/>
      <c r="D158" s="8" t="s">
        <v>283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8" thickBo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6" thickBot="1">
      <c r="A160" s="6">
        <v>330</v>
      </c>
      <c r="B160" s="2"/>
      <c r="C160" s="7" t="s">
        <v>284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8" thickBo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6.2" thickBot="1">
      <c r="A162" s="9">
        <v>329</v>
      </c>
      <c r="B162" s="9">
        <v>-350</v>
      </c>
      <c r="C162" s="8" t="s">
        <v>285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8" thickBo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6" thickBot="1">
      <c r="A164" s="6">
        <v>351</v>
      </c>
      <c r="B164" s="6">
        <v>-599</v>
      </c>
      <c r="C164" s="7" t="s">
        <v>286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6" thickBot="1">
      <c r="A165" s="6">
        <v>351</v>
      </c>
      <c r="B165" s="2"/>
      <c r="C165" s="2"/>
      <c r="D165" s="7" t="s">
        <v>287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6" thickBot="1">
      <c r="A166" s="6">
        <v>352</v>
      </c>
      <c r="B166" s="2"/>
      <c r="C166" s="2"/>
      <c r="D166" s="7" t="s">
        <v>288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6" thickBot="1">
      <c r="A167" s="6">
        <v>353</v>
      </c>
      <c r="B167" s="2"/>
      <c r="C167" s="2"/>
      <c r="D167" s="7" t="s">
        <v>289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6" thickBot="1">
      <c r="A168" s="6">
        <v>354</v>
      </c>
      <c r="B168" s="2"/>
      <c r="C168" s="2"/>
      <c r="D168" s="7" t="s">
        <v>290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6" thickBot="1">
      <c r="A169" s="6">
        <v>355</v>
      </c>
      <c r="B169" s="2"/>
      <c r="C169" s="2"/>
      <c r="D169" s="7" t="s">
        <v>291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6" thickBot="1">
      <c r="A170" s="6">
        <v>356</v>
      </c>
      <c r="B170" s="2"/>
      <c r="C170" s="2"/>
      <c r="D170" s="7" t="s">
        <v>292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6" thickBot="1">
      <c r="A171" s="6">
        <v>357</v>
      </c>
      <c r="B171" s="2"/>
      <c r="C171" s="2"/>
      <c r="D171" s="7" t="s">
        <v>293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6" thickBot="1">
      <c r="A172" s="6">
        <v>358</v>
      </c>
      <c r="B172" s="2"/>
      <c r="C172" s="2"/>
      <c r="D172" s="7" t="s">
        <v>294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6" thickBot="1">
      <c r="A173" s="6">
        <v>359</v>
      </c>
      <c r="B173" s="2"/>
      <c r="C173" s="2"/>
      <c r="D173" s="7" t="s">
        <v>295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6" thickBot="1">
      <c r="A174" s="6">
        <v>360</v>
      </c>
      <c r="B174" s="2"/>
      <c r="C174" s="2"/>
      <c r="D174" s="7" t="s">
        <v>296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6" thickBot="1">
      <c r="A175" s="6">
        <v>361</v>
      </c>
      <c r="B175" s="2"/>
      <c r="C175" s="2"/>
      <c r="D175" s="7" t="s">
        <v>297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6" thickBot="1">
      <c r="A176" s="6">
        <v>362</v>
      </c>
      <c r="B176" s="2"/>
      <c r="C176" s="2"/>
      <c r="D176" s="7" t="s">
        <v>298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6" thickBot="1">
      <c r="A177" s="6">
        <v>363</v>
      </c>
      <c r="B177" s="2"/>
      <c r="C177" s="2"/>
      <c r="D177" s="7" t="s">
        <v>299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6" thickBot="1">
      <c r="A178" s="6">
        <v>364</v>
      </c>
      <c r="B178" s="2"/>
      <c r="C178" s="2"/>
      <c r="D178" s="7" t="s">
        <v>300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6" thickBot="1">
      <c r="A179" s="6">
        <v>365</v>
      </c>
      <c r="B179" s="2"/>
      <c r="C179" s="2"/>
      <c r="D179" s="7" t="s">
        <v>212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6" thickBot="1">
      <c r="A180" s="6">
        <v>366</v>
      </c>
      <c r="B180" s="2"/>
      <c r="C180" s="2"/>
      <c r="D180" s="7" t="s">
        <v>301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6" thickBot="1">
      <c r="A181" s="6">
        <v>367</v>
      </c>
      <c r="B181" s="2"/>
      <c r="C181" s="2"/>
      <c r="D181" s="7" t="s">
        <v>302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6" thickBot="1">
      <c r="A182" s="6">
        <v>369</v>
      </c>
      <c r="B182" s="2"/>
      <c r="C182" s="2"/>
      <c r="D182" s="7" t="s">
        <v>303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6" thickBot="1">
      <c r="A183" s="6">
        <v>370</v>
      </c>
      <c r="B183" s="2"/>
      <c r="C183" s="2"/>
      <c r="D183" s="7" t="s">
        <v>304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6" thickBot="1">
      <c r="A184" s="6">
        <v>371</v>
      </c>
      <c r="B184" s="2"/>
      <c r="C184" s="2"/>
      <c r="D184" s="7" t="s">
        <v>305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6" thickBot="1">
      <c r="A185" s="6">
        <v>372</v>
      </c>
      <c r="B185" s="2"/>
      <c r="C185" s="2"/>
      <c r="D185" s="7" t="s">
        <v>306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8" thickBo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6" thickBot="1">
      <c r="A187" s="6">
        <v>400</v>
      </c>
      <c r="B187" s="6">
        <v>-499</v>
      </c>
      <c r="C187" s="2"/>
      <c r="D187" s="7" t="s">
        <v>307</v>
      </c>
      <c r="E187" s="2"/>
      <c r="F187" s="2"/>
      <c r="G187" s="7" t="s">
        <v>198</v>
      </c>
      <c r="H187" s="7" t="s">
        <v>199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6" thickBot="1">
      <c r="A188" s="6">
        <v>400</v>
      </c>
      <c r="B188" s="6" t="s">
        <v>196</v>
      </c>
      <c r="C188" s="2"/>
      <c r="D188" s="2"/>
      <c r="E188" s="7" t="s">
        <v>308</v>
      </c>
      <c r="F188" s="2"/>
      <c r="G188" s="2"/>
      <c r="H188" s="7" t="s">
        <v>201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6" thickBot="1">
      <c r="A189" s="6">
        <v>448</v>
      </c>
      <c r="B189" s="6" t="s">
        <v>196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6" thickBot="1">
      <c r="A190" s="6">
        <v>449</v>
      </c>
      <c r="B190" s="6" t="s">
        <v>196</v>
      </c>
      <c r="C190" s="2"/>
      <c r="D190" s="2"/>
      <c r="E190" s="7" t="s">
        <v>309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6" thickBot="1">
      <c r="A191" s="6">
        <v>450</v>
      </c>
      <c r="B191" s="6" t="s">
        <v>196</v>
      </c>
      <c r="C191" s="2"/>
      <c r="D191" s="2"/>
      <c r="E191" s="7" t="s">
        <v>310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6" thickBot="1">
      <c r="A192" s="6">
        <v>458</v>
      </c>
      <c r="B192" s="6" t="s">
        <v>196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6" thickBot="1">
      <c r="A193" s="6">
        <v>459</v>
      </c>
      <c r="B193" s="6" t="s">
        <v>196</v>
      </c>
      <c r="C193" s="2"/>
      <c r="D193" s="2"/>
      <c r="E193" s="7" t="s">
        <v>311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6" thickBot="1">
      <c r="A194" s="6">
        <v>460</v>
      </c>
      <c r="B194" s="6" t="s">
        <v>196</v>
      </c>
      <c r="C194" s="2"/>
      <c r="D194" s="2"/>
      <c r="E194" s="7" t="s">
        <v>312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6" thickBot="1">
      <c r="A195" s="6">
        <v>468</v>
      </c>
      <c r="B195" s="6" t="s">
        <v>196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6" thickBot="1">
      <c r="A196" s="6">
        <v>469</v>
      </c>
      <c r="B196" s="6" t="s">
        <v>196</v>
      </c>
      <c r="C196" s="2"/>
      <c r="D196" s="2"/>
      <c r="E196" s="7" t="s">
        <v>313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6" thickBot="1">
      <c r="A197" s="6">
        <v>470</v>
      </c>
      <c r="B197" s="6" t="s">
        <v>196</v>
      </c>
      <c r="C197" s="2"/>
      <c r="D197" s="2"/>
      <c r="E197" s="7" t="s">
        <v>314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6" thickBot="1">
      <c r="A198" s="6">
        <v>478</v>
      </c>
      <c r="B198" s="6" t="s">
        <v>196</v>
      </c>
      <c r="C198" s="2"/>
      <c r="D198" s="2"/>
      <c r="E198" s="7" t="s">
        <v>315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6" thickBot="1">
      <c r="A199" s="6">
        <v>479</v>
      </c>
      <c r="B199" s="6" t="s">
        <v>196</v>
      </c>
      <c r="C199" s="2"/>
      <c r="D199" s="2"/>
      <c r="E199" s="7" t="s">
        <v>316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6" thickBot="1">
      <c r="A200" s="6">
        <v>480</v>
      </c>
      <c r="B200" s="6" t="s">
        <v>196</v>
      </c>
      <c r="C200" s="2"/>
      <c r="D200" s="2"/>
      <c r="E200" s="7" t="s">
        <v>317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6" thickBot="1">
      <c r="A201" s="6">
        <v>488</v>
      </c>
      <c r="B201" s="6" t="s">
        <v>196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6" thickBot="1">
      <c r="A202" s="6">
        <v>489</v>
      </c>
      <c r="B202" s="6" t="s">
        <v>196</v>
      </c>
      <c r="C202" s="2"/>
      <c r="D202" s="2"/>
      <c r="E202" s="7" t="s">
        <v>318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6" thickBot="1">
      <c r="A203" s="6">
        <v>499</v>
      </c>
      <c r="B203" s="6" t="s">
        <v>196</v>
      </c>
      <c r="C203" s="2"/>
      <c r="D203" s="2"/>
      <c r="E203" s="7" t="s">
        <v>319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8" thickBo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6" thickBot="1">
      <c r="A205" s="6">
        <v>500</v>
      </c>
      <c r="B205" s="6">
        <v>-549</v>
      </c>
      <c r="C205" s="2"/>
      <c r="D205" s="7" t="s">
        <v>320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6" thickBot="1">
      <c r="A206" s="6">
        <v>500</v>
      </c>
      <c r="B206" s="6" t="s">
        <v>196</v>
      </c>
      <c r="C206" s="2"/>
      <c r="D206" s="2"/>
      <c r="E206" s="7" t="s">
        <v>321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6" thickBot="1">
      <c r="A207" s="6">
        <v>519</v>
      </c>
      <c r="B207" s="6" t="s">
        <v>196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6" thickBot="1">
      <c r="A208" s="6">
        <v>520</v>
      </c>
      <c r="B208" s="6" t="s">
        <v>196</v>
      </c>
      <c r="C208" s="2"/>
      <c r="D208" s="2"/>
      <c r="E208" s="7" t="s">
        <v>322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6" thickBot="1">
      <c r="A209" s="6">
        <v>539</v>
      </c>
      <c r="B209" s="6" t="s">
        <v>196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6" thickBot="1">
      <c r="A210" s="6">
        <v>549</v>
      </c>
      <c r="B210" s="6" t="s">
        <v>196</v>
      </c>
      <c r="C210" s="2"/>
      <c r="D210" s="2"/>
      <c r="E210" s="7" t="s">
        <v>323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6" thickBot="1">
      <c r="A211" s="6">
        <v>590</v>
      </c>
      <c r="B211" s="6">
        <v>-599</v>
      </c>
      <c r="C211" s="2"/>
      <c r="D211" s="7" t="s">
        <v>324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3.8" thickBo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3.8" thickBo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9.2" thickBot="1">
      <c r="A214" s="5" t="s">
        <v>325</v>
      </c>
      <c r="B214" s="2"/>
      <c r="C214" s="2"/>
      <c r="D214" s="2"/>
      <c r="E214" s="2"/>
      <c r="F214" s="11" t="s">
        <v>326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6" thickBot="1">
      <c r="A215" s="6">
        <v>600</v>
      </c>
      <c r="B215" s="2"/>
      <c r="C215" s="7" t="s">
        <v>327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3.8" thickBo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6" thickBot="1">
      <c r="A217" s="6">
        <v>605</v>
      </c>
      <c r="B217" s="2"/>
      <c r="C217" s="7" t="s">
        <v>328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3.8" thickBo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6" thickBot="1">
      <c r="A219" s="6">
        <v>610</v>
      </c>
      <c r="B219" s="2"/>
      <c r="C219" s="7" t="s">
        <v>329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6" thickBot="1">
      <c r="A220" s="6">
        <v>611</v>
      </c>
      <c r="B220" s="2"/>
      <c r="C220" s="7" t="s">
        <v>330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6" thickBot="1">
      <c r="A221" s="6">
        <v>612</v>
      </c>
      <c r="B221" s="2"/>
      <c r="C221" s="7" t="s">
        <v>331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6" thickBot="1">
      <c r="A222" s="6">
        <v>613</v>
      </c>
      <c r="B222" s="2"/>
      <c r="C222" s="7" t="s">
        <v>332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6" thickBot="1">
      <c r="A223" s="6">
        <v>614</v>
      </c>
      <c r="B223" s="2"/>
      <c r="C223" s="7" t="s">
        <v>333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6" thickBot="1">
      <c r="A224" s="6">
        <v>615</v>
      </c>
      <c r="B224" s="2"/>
      <c r="C224" s="7" t="s">
        <v>334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6" thickBot="1">
      <c r="A225" s="6">
        <v>616</v>
      </c>
      <c r="B225" s="6">
        <v>-619</v>
      </c>
      <c r="C225" s="7" t="s">
        <v>335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3.8" thickBo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6" thickBot="1">
      <c r="A227" s="6">
        <v>650</v>
      </c>
      <c r="B227" s="6">
        <v>-699</v>
      </c>
      <c r="C227" s="7" t="s">
        <v>336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6.2" thickBot="1">
      <c r="A228" s="9">
        <v>695</v>
      </c>
      <c r="B228" s="2"/>
      <c r="C228" s="2"/>
      <c r="D228" s="8" t="s">
        <v>337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6.2" thickBot="1">
      <c r="A229" s="9">
        <v>696</v>
      </c>
      <c r="B229" s="2"/>
      <c r="C229" s="2"/>
      <c r="D229" s="8" t="s">
        <v>338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6.2" thickBot="1">
      <c r="A230" s="9">
        <v>697</v>
      </c>
      <c r="B230" s="2"/>
      <c r="C230" s="2"/>
      <c r="D230" s="8" t="s">
        <v>339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6" thickBot="1">
      <c r="A231" s="6">
        <v>698</v>
      </c>
      <c r="B231" s="2"/>
      <c r="C231" s="2"/>
      <c r="D231" s="7" t="s">
        <v>340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6" thickBot="1">
      <c r="A232" s="6">
        <v>699</v>
      </c>
      <c r="B232" s="2"/>
      <c r="C232" s="2"/>
      <c r="D232" s="7" t="s">
        <v>341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3.8" thickBo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3.8" thickBo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9.2" thickBot="1">
      <c r="A235" s="5" t="s">
        <v>342</v>
      </c>
      <c r="B235" s="2"/>
      <c r="C235" s="2"/>
      <c r="D235" s="2"/>
      <c r="E235" s="2"/>
      <c r="F235" s="11" t="s">
        <v>343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6" thickBot="1">
      <c r="A236" s="6">
        <v>700</v>
      </c>
      <c r="B236" s="2"/>
      <c r="C236" s="7" t="s">
        <v>344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6" thickBot="1">
      <c r="A237" s="6">
        <v>701</v>
      </c>
      <c r="B237" s="2"/>
      <c r="C237" s="7" t="s">
        <v>345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6" thickBot="1">
      <c r="A238" s="6">
        <v>702</v>
      </c>
      <c r="B238" s="2"/>
      <c r="C238" s="7" t="s">
        <v>346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6" thickBot="1">
      <c r="A239" s="6">
        <v>703</v>
      </c>
      <c r="B239" s="6">
        <v>-705</v>
      </c>
      <c r="C239" s="7" t="s">
        <v>347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6" thickBot="1">
      <c r="A240" s="6">
        <v>706</v>
      </c>
      <c r="B240" s="2"/>
      <c r="C240" s="7" t="s">
        <v>348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6" thickBot="1">
      <c r="A241" s="6">
        <v>707</v>
      </c>
      <c r="B241" s="2"/>
      <c r="C241" s="7" t="s">
        <v>349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6" thickBot="1">
      <c r="A242" s="6">
        <v>708</v>
      </c>
      <c r="B242" s="6">
        <v>-710</v>
      </c>
      <c r="C242" s="7" t="s">
        <v>350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3.8" thickBo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6" thickBot="1">
      <c r="A244" s="6">
        <v>711</v>
      </c>
      <c r="B244" s="2"/>
      <c r="C244" s="7" t="s">
        <v>351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6" thickBot="1">
      <c r="A245" s="6">
        <v>712</v>
      </c>
      <c r="B245" s="2"/>
      <c r="C245" s="7" t="s">
        <v>353</v>
      </c>
      <c r="D245" s="2"/>
      <c r="E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6" thickBot="1">
      <c r="A246" s="6">
        <v>713</v>
      </c>
      <c r="B246" s="2"/>
      <c r="C246" s="7" t="s">
        <v>352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6" thickBot="1">
      <c r="A247" s="6">
        <v>714</v>
      </c>
      <c r="B247" s="2"/>
      <c r="C247" s="7" t="s">
        <v>354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6" thickBot="1">
      <c r="A248" s="6">
        <v>715</v>
      </c>
      <c r="B248" s="2"/>
      <c r="C248" s="7" t="s">
        <v>355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3.8" thickBo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6" thickBot="1">
      <c r="A250" s="6">
        <v>716</v>
      </c>
      <c r="B250" s="2"/>
      <c r="C250" s="7" t="s">
        <v>356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6" thickBot="1">
      <c r="A251" s="6">
        <v>717</v>
      </c>
      <c r="B251" s="2"/>
      <c r="C251" s="7" t="s">
        <v>357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3.8" thickBo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6" thickBot="1">
      <c r="A253" s="6">
        <v>718</v>
      </c>
      <c r="B253" s="2"/>
      <c r="C253" s="7" t="s">
        <v>358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3.8" thickBo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6" thickBot="1">
      <c r="A255" s="6">
        <v>719</v>
      </c>
      <c r="B255" s="2"/>
      <c r="C255" s="7" t="s">
        <v>359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3.8" thickBo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6" thickBot="1">
      <c r="A257" s="6">
        <v>720</v>
      </c>
      <c r="B257" s="2"/>
      <c r="C257" s="7" t="s">
        <v>360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6" thickBot="1">
      <c r="A258" s="6">
        <v>721</v>
      </c>
      <c r="B258" s="2"/>
      <c r="C258" s="7" t="s">
        <v>361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6" thickBot="1">
      <c r="A259" s="6">
        <v>722</v>
      </c>
      <c r="B259" s="2"/>
      <c r="C259" s="7" t="s">
        <v>362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6" thickBot="1">
      <c r="A260" s="6">
        <v>723</v>
      </c>
      <c r="B260" s="6">
        <v>-725</v>
      </c>
      <c r="C260" s="7" t="s">
        <v>363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6" thickBot="1">
      <c r="A261" s="6">
        <v>726</v>
      </c>
      <c r="B261" s="2"/>
      <c r="C261" s="7" t="s">
        <v>364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6" thickBot="1">
      <c r="A262" s="6">
        <v>727</v>
      </c>
      <c r="B262" s="2"/>
      <c r="C262" s="7" t="s">
        <v>365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6" thickBot="1">
      <c r="A263" s="6">
        <v>728</v>
      </c>
      <c r="B263" s="6">
        <v>-730</v>
      </c>
      <c r="C263" s="7" t="s">
        <v>366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3.8" thickBo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6" thickBot="1">
      <c r="A265" s="6">
        <v>731</v>
      </c>
      <c r="B265" s="2"/>
      <c r="C265" s="7" t="s">
        <v>367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6" thickBot="1">
      <c r="A266" s="6">
        <v>732</v>
      </c>
      <c r="B266" s="2"/>
      <c r="C266" s="7" t="s">
        <v>368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6" thickBot="1">
      <c r="A267" s="6">
        <v>733</v>
      </c>
      <c r="B267" s="2"/>
      <c r="C267" s="7" t="s">
        <v>369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6" thickBot="1">
      <c r="A268" s="6">
        <v>734</v>
      </c>
      <c r="B268" s="2"/>
      <c r="C268" s="7" t="s">
        <v>370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3.8" thickBo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6" thickBot="1">
      <c r="A270" s="6">
        <v>735</v>
      </c>
      <c r="B270" s="2"/>
      <c r="C270" s="7" t="s">
        <v>371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6" thickBot="1">
      <c r="A271" s="6">
        <v>736</v>
      </c>
      <c r="B271" s="2"/>
      <c r="C271" s="7" t="s">
        <v>372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6" thickBot="1">
      <c r="A272" s="6">
        <v>737</v>
      </c>
      <c r="B272" s="6">
        <v>-739</v>
      </c>
      <c r="C272" s="7" t="s">
        <v>373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3.8" thickBo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6" thickBot="1">
      <c r="A274" s="6">
        <v>740</v>
      </c>
      <c r="B274" s="2"/>
      <c r="C274" s="7" t="s">
        <v>374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6" thickBot="1">
      <c r="A275" s="6">
        <v>741</v>
      </c>
      <c r="B275" s="2"/>
      <c r="C275" s="7" t="s">
        <v>375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6" thickBot="1">
      <c r="A276" s="6">
        <v>742</v>
      </c>
      <c r="B276" s="2"/>
      <c r="C276" s="7" t="s">
        <v>376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6" thickBot="1">
      <c r="A277" s="6">
        <v>743</v>
      </c>
      <c r="B277" s="2"/>
      <c r="C277" s="7" t="s">
        <v>377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7.25" customHeight="1" thickBot="1">
      <c r="A278" s="6">
        <v>745</v>
      </c>
      <c r="B278" s="2"/>
      <c r="C278" s="7" t="s">
        <v>378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7.25" customHeight="1" thickBot="1">
      <c r="A279" s="6">
        <v>746</v>
      </c>
      <c r="B279" s="2"/>
      <c r="C279" s="7" t="s">
        <v>379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6" thickBot="1">
      <c r="A280" s="6">
        <v>747</v>
      </c>
      <c r="B280" s="6">
        <v>-748</v>
      </c>
      <c r="C280" s="7" t="s">
        <v>380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3.8" thickBo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6" thickBot="1">
      <c r="A282" s="6">
        <v>749</v>
      </c>
      <c r="B282" s="2"/>
      <c r="C282" s="7" t="s">
        <v>381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6" thickBot="1">
      <c r="A283" s="6">
        <v>750</v>
      </c>
      <c r="B283" s="2"/>
      <c r="C283" s="7" t="s">
        <v>382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6" thickBot="1">
      <c r="A284" s="6">
        <v>751</v>
      </c>
      <c r="B284" s="2"/>
      <c r="C284" s="7" t="s">
        <v>383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6" thickBot="1">
      <c r="A285" s="6">
        <v>752</v>
      </c>
      <c r="B285" s="6">
        <v>-754</v>
      </c>
      <c r="C285" s="7" t="s">
        <v>384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3.8" thickBo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6" thickBot="1">
      <c r="A287" s="6">
        <v>755</v>
      </c>
      <c r="B287" s="2"/>
      <c r="C287" s="7" t="s">
        <v>385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6" thickBot="1">
      <c r="A288" s="6">
        <v>756</v>
      </c>
      <c r="B288" s="2"/>
      <c r="C288" s="7" t="s">
        <v>386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6" thickBot="1">
      <c r="A289" s="6">
        <v>757</v>
      </c>
      <c r="B289" s="2"/>
      <c r="C289" s="7" t="s">
        <v>387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6" thickBot="1">
      <c r="A290" s="6">
        <v>758</v>
      </c>
      <c r="B290" s="2"/>
      <c r="C290" s="7" t="s">
        <v>388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6" thickBot="1">
      <c r="A291" s="6">
        <v>759</v>
      </c>
      <c r="B291" s="2"/>
      <c r="C291" s="7" t="s">
        <v>389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3.8" thickBo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6" thickBot="1">
      <c r="A293" s="6">
        <v>760</v>
      </c>
      <c r="B293" s="2"/>
      <c r="C293" s="7" t="s">
        <v>390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6" thickBot="1">
      <c r="A294" s="6">
        <v>761</v>
      </c>
      <c r="B294" s="2"/>
      <c r="C294" s="7" t="s">
        <v>391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6" thickBot="1">
      <c r="A295" s="6">
        <v>762</v>
      </c>
      <c r="B295" s="2"/>
      <c r="C295" s="7" t="s">
        <v>392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6" thickBot="1">
      <c r="A296" s="6">
        <v>763</v>
      </c>
      <c r="B296" s="2"/>
      <c r="C296" s="7" t="s">
        <v>393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6" thickBot="1">
      <c r="A297" s="6">
        <v>764</v>
      </c>
      <c r="B297" s="2"/>
      <c r="C297" s="7" t="s">
        <v>394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6" thickBot="1">
      <c r="A298" s="6">
        <v>765</v>
      </c>
      <c r="B298" s="6">
        <v>-769</v>
      </c>
      <c r="C298" s="7" t="s">
        <v>395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3.8" thickBo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6" thickBot="1">
      <c r="A300" s="6">
        <v>770</v>
      </c>
      <c r="B300" s="2"/>
      <c r="C300" s="7" t="s">
        <v>396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6" thickBot="1">
      <c r="A301" s="6">
        <v>771</v>
      </c>
      <c r="B301" s="2"/>
      <c r="C301" s="7" t="s">
        <v>397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6" thickBot="1">
      <c r="A302" s="6">
        <v>772</v>
      </c>
      <c r="B302" s="2"/>
      <c r="C302" s="7" t="s">
        <v>398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6" thickBot="1">
      <c r="A303" s="6">
        <v>773</v>
      </c>
      <c r="B303" s="2"/>
      <c r="C303" s="7" t="s">
        <v>399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6" thickBot="1">
      <c r="A304" s="6">
        <v>774</v>
      </c>
      <c r="B304" s="2"/>
      <c r="C304" s="7" t="s">
        <v>400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3.8" thickBo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6" thickBot="1">
      <c r="A306" s="6">
        <v>775</v>
      </c>
      <c r="B306" s="2"/>
      <c r="C306" s="7" t="s">
        <v>401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6" thickBot="1">
      <c r="A307" s="6">
        <v>776</v>
      </c>
      <c r="B307" s="2"/>
      <c r="C307" s="7" t="s">
        <v>402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6" thickBot="1">
      <c r="A308" s="6">
        <v>777</v>
      </c>
      <c r="B308" s="2"/>
      <c r="C308" s="7" t="s">
        <v>403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6" thickBot="1">
      <c r="A309" s="6">
        <v>778</v>
      </c>
      <c r="B309" s="2"/>
      <c r="C309" s="7" t="s">
        <v>404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6" thickBot="1">
      <c r="A310" s="6">
        <v>779</v>
      </c>
      <c r="B310" s="2"/>
      <c r="C310" s="7" t="s">
        <v>405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3.8" thickBo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6" thickBot="1">
      <c r="A312" s="6">
        <v>780</v>
      </c>
      <c r="B312" s="2"/>
      <c r="C312" s="7" t="s">
        <v>406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6" thickBot="1">
      <c r="A313" s="6">
        <v>781</v>
      </c>
      <c r="B313" s="2"/>
      <c r="C313" s="7" t="s">
        <v>407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6" thickBot="1">
      <c r="A314" s="6">
        <v>782</v>
      </c>
      <c r="B314" s="2"/>
      <c r="C314" s="7" t="s">
        <v>408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6" thickBot="1">
      <c r="A315" s="6">
        <v>783</v>
      </c>
      <c r="B315" s="2"/>
      <c r="C315" s="7" t="s">
        <v>409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6" thickBot="1">
      <c r="A316" s="6">
        <v>784</v>
      </c>
      <c r="B316" s="2"/>
      <c r="C316" s="7" t="s">
        <v>410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3.8" thickBo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6" thickBot="1">
      <c r="A318" s="6">
        <v>785</v>
      </c>
      <c r="B318" s="2"/>
      <c r="C318" s="7" t="s">
        <v>411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6" thickBot="1">
      <c r="A319" s="6">
        <v>786</v>
      </c>
      <c r="B319" s="2"/>
      <c r="C319" s="7" t="s">
        <v>412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6" thickBot="1">
      <c r="A320" s="6">
        <v>787</v>
      </c>
      <c r="B320" s="2"/>
      <c r="C320" s="7" t="s">
        <v>413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6" thickBot="1">
      <c r="A321" s="6">
        <v>788</v>
      </c>
      <c r="B321" s="2"/>
      <c r="C321" s="7" t="s">
        <v>414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6" thickBot="1">
      <c r="A322" s="6">
        <v>789</v>
      </c>
      <c r="B322" s="2"/>
      <c r="C322" s="7" t="s">
        <v>415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3.8" thickBo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6" thickBot="1">
      <c r="A324" s="6">
        <v>790</v>
      </c>
      <c r="B324" s="2"/>
      <c r="C324" s="7" t="s">
        <v>416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6" thickBot="1">
      <c r="A325" s="6">
        <v>791</v>
      </c>
      <c r="B325" s="2"/>
      <c r="C325" s="7" t="s">
        <v>417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6" thickBot="1">
      <c r="A326" s="6">
        <v>792</v>
      </c>
      <c r="B326" s="2"/>
      <c r="C326" s="7" t="s">
        <v>418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6" thickBot="1">
      <c r="A327" s="6">
        <v>793</v>
      </c>
      <c r="B327" s="2"/>
      <c r="C327" s="7" t="s">
        <v>419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6" thickBot="1">
      <c r="A328" s="6">
        <v>794</v>
      </c>
      <c r="B328" s="2"/>
      <c r="C328" s="7" t="s">
        <v>420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6" thickBot="1">
      <c r="A329" s="6">
        <v>795</v>
      </c>
      <c r="B329" s="2"/>
      <c r="C329" s="7" t="s">
        <v>421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6" thickBot="1">
      <c r="A330" s="6">
        <v>796</v>
      </c>
      <c r="B330" s="2"/>
      <c r="C330" s="7" t="s">
        <v>422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6" thickBot="1">
      <c r="A331" s="6">
        <v>797</v>
      </c>
      <c r="B331" s="6">
        <v>-798</v>
      </c>
      <c r="C331" s="7" t="s">
        <v>423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3.8" thickBo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6" thickBot="1">
      <c r="A333" s="6">
        <v>799</v>
      </c>
      <c r="B333" s="2"/>
      <c r="C333" s="7" t="s">
        <v>424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3.8" thickBo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9.2" thickBot="1">
      <c r="A335" s="5" t="s">
        <v>425</v>
      </c>
      <c r="B335" s="2"/>
      <c r="C335" s="2"/>
      <c r="D335" s="2"/>
      <c r="E335" s="2"/>
      <c r="F335" s="4" t="s">
        <v>426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6" thickBot="1">
      <c r="A336" s="6">
        <v>800</v>
      </c>
      <c r="B336" s="2"/>
      <c r="C336" s="7" t="s">
        <v>427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6" thickBot="1">
      <c r="A337" s="6">
        <v>801</v>
      </c>
      <c r="B337" s="2"/>
      <c r="C337" s="7" t="s">
        <v>428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6" thickBot="1">
      <c r="A338" s="6">
        <v>802</v>
      </c>
      <c r="B338" s="2"/>
      <c r="C338" s="7" t="s">
        <v>429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6" thickBot="1">
      <c r="A339" s="6">
        <v>803</v>
      </c>
      <c r="B339" s="2"/>
      <c r="C339" s="7" t="s">
        <v>430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6" thickBot="1">
      <c r="A340" s="6">
        <v>804</v>
      </c>
      <c r="B340" s="2"/>
      <c r="C340" s="7" t="s">
        <v>431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6" thickBot="1">
      <c r="A341" s="6">
        <v>805</v>
      </c>
      <c r="B341" s="2"/>
      <c r="C341" s="7" t="s">
        <v>432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6" thickBot="1">
      <c r="A342" s="6">
        <v>806</v>
      </c>
      <c r="B342" s="2"/>
      <c r="C342" s="7" t="s">
        <v>433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6" thickBot="1">
      <c r="A343" s="6">
        <v>807</v>
      </c>
      <c r="B343" s="2"/>
      <c r="C343" s="7" t="s">
        <v>434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6" thickBot="1">
      <c r="A344" s="6">
        <v>808</v>
      </c>
      <c r="B344" s="2"/>
      <c r="C344" s="7" t="s">
        <v>435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6" thickBot="1">
      <c r="A345" s="6">
        <v>809</v>
      </c>
      <c r="B345" s="2"/>
      <c r="C345" s="7" t="s">
        <v>436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3.8" thickBo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6" thickBot="1">
      <c r="A347" s="6">
        <v>810</v>
      </c>
      <c r="B347" s="2"/>
      <c r="C347" s="7" t="s">
        <v>437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6" thickBot="1">
      <c r="A348" s="6">
        <v>811</v>
      </c>
      <c r="B348" s="2"/>
      <c r="C348" s="7" t="s">
        <v>438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6" thickBot="1">
      <c r="A349" s="6">
        <v>812</v>
      </c>
      <c r="B349" s="2"/>
      <c r="C349" s="7" t="s">
        <v>429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6" thickBot="1">
      <c r="A350" s="6">
        <v>813</v>
      </c>
      <c r="B350" s="2"/>
      <c r="C350" s="7" t="s">
        <v>430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6" thickBot="1">
      <c r="A351" s="6">
        <v>814</v>
      </c>
      <c r="B351" s="2"/>
      <c r="C351" s="7" t="s">
        <v>431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6" thickBot="1">
      <c r="A352" s="6">
        <v>815</v>
      </c>
      <c r="B352" s="2"/>
      <c r="C352" s="7" t="s">
        <v>439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6" thickBot="1">
      <c r="A353" s="6">
        <v>816</v>
      </c>
      <c r="B353" s="6">
        <v>-819</v>
      </c>
      <c r="C353" s="7" t="s">
        <v>440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3.8" thickBo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6" thickBot="1">
      <c r="A355" s="6">
        <v>820</v>
      </c>
      <c r="B355" s="2"/>
      <c r="C355" s="7" t="s">
        <v>441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6" thickBot="1">
      <c r="A356" s="6">
        <v>821</v>
      </c>
      <c r="B356" s="2"/>
      <c r="C356" s="7" t="s">
        <v>438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6" thickBot="1">
      <c r="A357" s="6">
        <v>822</v>
      </c>
      <c r="B357" s="2"/>
      <c r="C357" s="7" t="s">
        <v>429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6" thickBot="1">
      <c r="A358" s="6">
        <v>823</v>
      </c>
      <c r="B358" s="2"/>
      <c r="C358" s="7" t="s">
        <v>430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6" thickBot="1">
      <c r="A359" s="6">
        <v>824</v>
      </c>
      <c r="B359" s="6">
        <v>-825</v>
      </c>
      <c r="C359" s="7" t="s">
        <v>442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3.8" thickBo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6" thickBot="1">
      <c r="A361" s="6">
        <v>826</v>
      </c>
      <c r="B361" s="2"/>
      <c r="C361" s="7" t="s">
        <v>443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6" thickBot="1">
      <c r="A362" s="6">
        <v>827</v>
      </c>
      <c r="B362" s="2"/>
      <c r="C362" s="7" t="s">
        <v>444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6" thickBot="1">
      <c r="A363" s="6">
        <v>828</v>
      </c>
      <c r="B363" s="2"/>
      <c r="C363" s="7" t="s">
        <v>445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6" thickBot="1">
      <c r="A364" s="6">
        <v>829</v>
      </c>
      <c r="B364" s="2"/>
      <c r="C364" s="7" t="s">
        <v>446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3.8" thickBo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6" thickBot="1">
      <c r="A366" s="6">
        <v>830</v>
      </c>
      <c r="B366" s="2"/>
      <c r="C366" s="7" t="s">
        <v>447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6" thickBot="1">
      <c r="A367" s="6">
        <v>831</v>
      </c>
      <c r="B367" s="2"/>
      <c r="C367" s="7" t="s">
        <v>448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6" thickBot="1">
      <c r="A368" s="6">
        <v>832</v>
      </c>
      <c r="B368" s="2"/>
      <c r="C368" s="7" t="s">
        <v>449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6" thickBot="1">
      <c r="A369" s="6">
        <v>833</v>
      </c>
      <c r="B369" s="2"/>
      <c r="C369" s="7" t="s">
        <v>450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6" thickBot="1">
      <c r="A370" s="6">
        <v>834</v>
      </c>
      <c r="B370" s="2"/>
      <c r="C370" s="7" t="s">
        <v>405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6" thickBot="1">
      <c r="A371" s="6">
        <v>835</v>
      </c>
      <c r="B371" s="2"/>
      <c r="C371" s="7" t="s">
        <v>451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6" thickBot="1">
      <c r="A372" s="6">
        <v>836</v>
      </c>
      <c r="B372" s="2"/>
      <c r="C372" s="7" t="s">
        <v>452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6" thickBot="1">
      <c r="A373" s="6">
        <v>837</v>
      </c>
      <c r="B373" s="2"/>
      <c r="C373" s="7" t="s">
        <v>453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3.8" thickBo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6" thickBot="1">
      <c r="A375" s="6">
        <v>838</v>
      </c>
      <c r="B375" s="6">
        <v>-839</v>
      </c>
      <c r="C375" s="7" t="s">
        <v>454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3.8" thickBo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6" thickBot="1">
      <c r="A377" s="6">
        <v>840</v>
      </c>
      <c r="B377" s="2"/>
      <c r="C377" s="7" t="s">
        <v>455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6" thickBot="1">
      <c r="A378" s="6">
        <v>841</v>
      </c>
      <c r="B378" s="2"/>
      <c r="C378" s="7" t="s">
        <v>417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6" thickBot="1">
      <c r="A379" s="6">
        <v>842</v>
      </c>
      <c r="B379" s="2"/>
      <c r="C379" s="7" t="s">
        <v>418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6" thickBot="1">
      <c r="A380" s="6">
        <v>843</v>
      </c>
      <c r="B380" s="2"/>
      <c r="C380" s="7" t="s">
        <v>419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6" thickBot="1">
      <c r="A381" s="6">
        <v>844</v>
      </c>
      <c r="B381" s="6">
        <v>-849</v>
      </c>
      <c r="C381" s="7" t="s">
        <v>423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3.8" thickBo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6" thickBot="1">
      <c r="A383" s="6">
        <v>850</v>
      </c>
      <c r="B383" s="2"/>
      <c r="C383" s="7" t="s">
        <v>456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3.8" thickBo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6" thickBot="1">
      <c r="A385" s="6">
        <v>851</v>
      </c>
      <c r="B385" s="6">
        <v>-869</v>
      </c>
      <c r="C385" s="7" t="s">
        <v>454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3.8" thickBo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6" thickBot="1">
      <c r="A387" s="6">
        <v>870</v>
      </c>
      <c r="B387" s="2"/>
      <c r="C387" s="7" t="s">
        <v>457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6" thickBot="1">
      <c r="A388" s="6">
        <v>871</v>
      </c>
      <c r="B388" s="6">
        <v>-879</v>
      </c>
      <c r="C388" s="7" t="s">
        <v>458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3.8" thickBo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6" thickBot="1">
      <c r="A390" s="6">
        <v>880</v>
      </c>
      <c r="B390" s="2"/>
      <c r="C390" s="7" t="s">
        <v>459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6" thickBot="1">
      <c r="A391" s="6">
        <v>881</v>
      </c>
      <c r="B391" s="2"/>
      <c r="C391" s="7" t="s">
        <v>460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6" thickBot="1">
      <c r="A392" s="6">
        <v>882</v>
      </c>
      <c r="B392" s="6">
        <v>-889</v>
      </c>
      <c r="C392" s="7" t="s">
        <v>461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3.8" thickBo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6" thickBot="1">
      <c r="A394" s="6">
        <v>890</v>
      </c>
      <c r="B394" s="6">
        <v>899</v>
      </c>
      <c r="C394" s="7" t="s">
        <v>462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3.8" thickBo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3.8" thickBo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9.2" thickBot="1">
      <c r="A397" s="5" t="s">
        <v>463</v>
      </c>
      <c r="B397" s="2"/>
      <c r="C397" s="2"/>
      <c r="D397" s="2"/>
      <c r="E397" s="2"/>
      <c r="F397" s="4" t="s">
        <v>464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6" thickBot="1">
      <c r="A398" s="6">
        <v>900</v>
      </c>
      <c r="B398" s="2"/>
      <c r="C398" s="7" t="s">
        <v>465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6" thickBot="1">
      <c r="A399" s="6">
        <v>901</v>
      </c>
      <c r="B399" s="2"/>
      <c r="C399" s="7" t="s">
        <v>466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6" thickBot="1">
      <c r="A400" s="6">
        <v>902</v>
      </c>
      <c r="B400" s="2"/>
      <c r="C400" s="7" t="s">
        <v>467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9"/>
  <sheetViews>
    <sheetView tabSelected="1" workbookViewId="0">
      <pane ySplit="2" topLeftCell="A59" activePane="bottomLeft" state="frozen"/>
      <selection activeCell="B1" sqref="B1"/>
      <selection pane="bottomLeft" activeCell="A59" sqref="A59"/>
    </sheetView>
  </sheetViews>
  <sheetFormatPr defaultColWidth="8.77734375" defaultRowHeight="18"/>
  <cols>
    <col min="1" max="1" width="72.33203125" style="120" customWidth="1"/>
    <col min="2" max="3" width="17.44140625" style="144" customWidth="1"/>
    <col min="4" max="4" width="24.44140625" style="144" customWidth="1"/>
    <col min="5" max="5" width="25.44140625" style="144" customWidth="1"/>
    <col min="6" max="6" width="18.44140625" style="146" customWidth="1"/>
    <col min="7" max="7" width="19.6640625" style="146" customWidth="1"/>
    <col min="8" max="8" width="17.109375" style="147" customWidth="1"/>
    <col min="9" max="9" width="15.44140625" style="29" customWidth="1"/>
    <col min="10" max="10" width="25.44140625" style="120" customWidth="1"/>
    <col min="11" max="11" width="13.44140625" style="120" customWidth="1"/>
    <col min="12" max="16384" width="8.77734375" style="120"/>
  </cols>
  <sheetData>
    <row r="1" spans="1:12" s="29" customFormat="1" ht="87.6" thickBot="1">
      <c r="A1" s="112" t="s">
        <v>753</v>
      </c>
      <c r="B1" s="112" t="s">
        <v>99</v>
      </c>
      <c r="C1" s="112" t="s">
        <v>763</v>
      </c>
      <c r="D1" s="112" t="s">
        <v>915</v>
      </c>
      <c r="E1" s="112" t="s">
        <v>916</v>
      </c>
      <c r="F1" s="134" t="s">
        <v>908</v>
      </c>
      <c r="G1" s="134" t="s">
        <v>909</v>
      </c>
      <c r="H1" s="134" t="s">
        <v>914</v>
      </c>
      <c r="I1" s="112" t="s">
        <v>900</v>
      </c>
      <c r="J1" s="121" t="s">
        <v>919</v>
      </c>
      <c r="K1" s="156"/>
      <c r="L1" s="29">
        <v>101</v>
      </c>
    </row>
    <row r="2" spans="1:12" s="29" customFormat="1" ht="18.600000000000001" thickBot="1">
      <c r="A2" s="221" t="s">
        <v>754</v>
      </c>
      <c r="B2" s="222"/>
      <c r="C2" s="222"/>
      <c r="D2" s="222"/>
      <c r="E2" s="222"/>
      <c r="F2" s="222"/>
      <c r="G2" s="222"/>
      <c r="H2" s="222"/>
      <c r="I2" s="223"/>
      <c r="J2" s="29" t="s">
        <v>906</v>
      </c>
      <c r="K2" s="149" t="e">
        <f>AVERAGE(I3,I4,I5,I6,I8,I10,I20)</f>
        <v>#DIV/0!</v>
      </c>
    </row>
    <row r="3" spans="1:12" s="32" customFormat="1">
      <c r="A3" s="122" t="s">
        <v>901</v>
      </c>
      <c r="B3" s="59">
        <v>0.25</v>
      </c>
      <c r="C3" s="59"/>
      <c r="D3" s="192">
        <f>4000/$L$1</f>
        <v>39.603960396039604</v>
      </c>
      <c r="E3" s="115">
        <f>B3*D3</f>
        <v>9.9009900990099009</v>
      </c>
      <c r="F3" s="157"/>
      <c r="G3" s="174">
        <f>B3*F3</f>
        <v>0</v>
      </c>
      <c r="H3" s="200" t="e">
        <f>G3/$K$1</f>
        <v>#DIV/0!</v>
      </c>
      <c r="I3" s="201" t="e">
        <f>(H3/E3)-1</f>
        <v>#DIV/0!</v>
      </c>
    </row>
    <row r="4" spans="1:12" s="32" customFormat="1">
      <c r="A4" s="33" t="s">
        <v>902</v>
      </c>
      <c r="B4" s="34">
        <v>3</v>
      </c>
      <c r="C4" s="34"/>
      <c r="D4" s="193">
        <f>2000/$L$1</f>
        <v>19.801980198019802</v>
      </c>
      <c r="E4" s="35">
        <f t="shared" ref="E4:E24" si="0">B4*D4</f>
        <v>59.405940594059402</v>
      </c>
      <c r="F4" s="157"/>
      <c r="G4" s="175">
        <f t="shared" ref="G4:G19" si="1">B4*F4</f>
        <v>0</v>
      </c>
      <c r="H4" s="202" t="e">
        <f t="shared" ref="H4:H67" si="2">G4/$K$1</f>
        <v>#DIV/0!</v>
      </c>
      <c r="I4" s="203" t="e">
        <f t="shared" ref="I4:I61" si="3">(H4/E4)-1</f>
        <v>#DIV/0!</v>
      </c>
    </row>
    <row r="5" spans="1:12" s="32" customFormat="1">
      <c r="A5" s="33" t="s">
        <v>764</v>
      </c>
      <c r="B5" s="34">
        <v>3</v>
      </c>
      <c r="C5" s="34">
        <v>60</v>
      </c>
      <c r="D5" s="193">
        <f>630/$L$1</f>
        <v>6.2376237623762378</v>
      </c>
      <c r="E5" s="35">
        <f t="shared" si="0"/>
        <v>18.712871287128714</v>
      </c>
      <c r="F5" s="157"/>
      <c r="G5" s="175">
        <f>B5*F5</f>
        <v>0</v>
      </c>
      <c r="H5" s="202" t="e">
        <f t="shared" si="2"/>
        <v>#DIV/0!</v>
      </c>
      <c r="I5" s="203" t="e">
        <f t="shared" si="3"/>
        <v>#DIV/0!</v>
      </c>
    </row>
    <row r="6" spans="1:12" s="32" customFormat="1">
      <c r="A6" s="33" t="s">
        <v>870</v>
      </c>
      <c r="B6" s="34">
        <v>1</v>
      </c>
      <c r="C6" s="34">
        <v>40</v>
      </c>
      <c r="D6" s="113">
        <f>620/$L$1</f>
        <v>6.1386138613861387</v>
      </c>
      <c r="E6" s="35">
        <f t="shared" si="0"/>
        <v>6.1386138613861387</v>
      </c>
      <c r="F6" s="158"/>
      <c r="G6" s="175">
        <f t="shared" si="1"/>
        <v>0</v>
      </c>
      <c r="H6" s="202" t="e">
        <f t="shared" si="2"/>
        <v>#DIV/0!</v>
      </c>
      <c r="I6" s="203" t="e">
        <f t="shared" si="3"/>
        <v>#DIV/0!</v>
      </c>
    </row>
    <row r="7" spans="1:12" s="32" customFormat="1">
      <c r="A7" s="33" t="s">
        <v>884</v>
      </c>
      <c r="B7" s="34">
        <f>2/40</f>
        <v>0.05</v>
      </c>
      <c r="C7" s="34">
        <v>40</v>
      </c>
      <c r="D7" s="113">
        <f>300/$L$1</f>
        <v>2.9702970297029703</v>
      </c>
      <c r="E7" s="35">
        <f t="shared" si="0"/>
        <v>0.14851485148514851</v>
      </c>
      <c r="F7" s="158"/>
      <c r="G7" s="175">
        <f t="shared" si="1"/>
        <v>0</v>
      </c>
      <c r="H7" s="202" t="e">
        <f t="shared" si="2"/>
        <v>#DIV/0!</v>
      </c>
      <c r="I7" s="203" t="e">
        <f t="shared" si="3"/>
        <v>#DIV/0!</v>
      </c>
    </row>
    <row r="8" spans="1:12" s="32" customFormat="1">
      <c r="A8" s="33" t="s">
        <v>903</v>
      </c>
      <c r="B8" s="34">
        <v>3.5</v>
      </c>
      <c r="C8" s="34">
        <v>60</v>
      </c>
      <c r="D8" s="113">
        <f>450/$L$1</f>
        <v>4.4554455445544559</v>
      </c>
      <c r="E8" s="35">
        <f t="shared" si="0"/>
        <v>15.594059405940595</v>
      </c>
      <c r="F8" s="158"/>
      <c r="G8" s="175">
        <f t="shared" si="1"/>
        <v>0</v>
      </c>
      <c r="H8" s="202" t="e">
        <f t="shared" si="2"/>
        <v>#DIV/0!</v>
      </c>
      <c r="I8" s="203" t="e">
        <f t="shared" si="3"/>
        <v>#DIV/0!</v>
      </c>
    </row>
    <row r="9" spans="1:12" s="32" customFormat="1">
      <c r="A9" s="33" t="s">
        <v>869</v>
      </c>
      <c r="B9" s="34">
        <v>0.5</v>
      </c>
      <c r="C9" s="34">
        <v>10</v>
      </c>
      <c r="D9" s="113">
        <f>600/$L$1</f>
        <v>5.9405940594059405</v>
      </c>
      <c r="E9" s="35">
        <f t="shared" si="0"/>
        <v>2.9702970297029703</v>
      </c>
      <c r="F9" s="158"/>
      <c r="G9" s="175">
        <f t="shared" si="1"/>
        <v>0</v>
      </c>
      <c r="H9" s="202" t="e">
        <f t="shared" si="2"/>
        <v>#DIV/0!</v>
      </c>
      <c r="I9" s="203" t="e">
        <f t="shared" si="3"/>
        <v>#DIV/0!</v>
      </c>
    </row>
    <row r="10" spans="1:12" s="32" customFormat="1">
      <c r="A10" s="33" t="s">
        <v>765</v>
      </c>
      <c r="B10" s="34">
        <v>3</v>
      </c>
      <c r="C10" s="34">
        <v>60</v>
      </c>
      <c r="D10" s="113">
        <f>730/$L$1</f>
        <v>7.2277227722772279</v>
      </c>
      <c r="E10" s="35">
        <f t="shared" si="0"/>
        <v>21.683168316831683</v>
      </c>
      <c r="F10" s="158"/>
      <c r="G10" s="175">
        <f t="shared" si="1"/>
        <v>0</v>
      </c>
      <c r="H10" s="202" t="e">
        <f t="shared" si="2"/>
        <v>#DIV/0!</v>
      </c>
      <c r="I10" s="203" t="e">
        <f t="shared" si="3"/>
        <v>#DIV/0!</v>
      </c>
    </row>
    <row r="11" spans="1:12" s="32" customFormat="1">
      <c r="A11" s="33" t="s">
        <v>766</v>
      </c>
      <c r="B11" s="34">
        <v>3</v>
      </c>
      <c r="C11" s="37">
        <v>40</v>
      </c>
      <c r="D11" s="194">
        <f>200/$L$1</f>
        <v>1.9801980198019802</v>
      </c>
      <c r="E11" s="35">
        <f t="shared" si="0"/>
        <v>5.9405940594059405</v>
      </c>
      <c r="F11" s="159"/>
      <c r="G11" s="175">
        <f t="shared" si="1"/>
        <v>0</v>
      </c>
      <c r="H11" s="202" t="e">
        <f t="shared" si="2"/>
        <v>#DIV/0!</v>
      </c>
      <c r="I11" s="203" t="e">
        <f t="shared" si="3"/>
        <v>#DIV/0!</v>
      </c>
    </row>
    <row r="12" spans="1:12" s="32" customFormat="1">
      <c r="A12" s="33" t="s">
        <v>767</v>
      </c>
      <c r="B12" s="34">
        <v>1</v>
      </c>
      <c r="C12" s="34">
        <v>40</v>
      </c>
      <c r="D12" s="113">
        <f>500/$L$1</f>
        <v>4.9504950495049505</v>
      </c>
      <c r="E12" s="35">
        <f t="shared" si="0"/>
        <v>4.9504950495049505</v>
      </c>
      <c r="F12" s="160"/>
      <c r="G12" s="175">
        <f t="shared" si="1"/>
        <v>0</v>
      </c>
      <c r="H12" s="202" t="e">
        <f t="shared" si="2"/>
        <v>#DIV/0!</v>
      </c>
      <c r="I12" s="203" t="e">
        <f t="shared" si="3"/>
        <v>#DIV/0!</v>
      </c>
    </row>
    <row r="13" spans="1:12" s="32" customFormat="1">
      <c r="A13" s="33" t="s">
        <v>755</v>
      </c>
      <c r="B13" s="34">
        <v>5</v>
      </c>
      <c r="C13" s="34"/>
      <c r="D13" s="113">
        <f>200/$L$1</f>
        <v>1.9801980198019802</v>
      </c>
      <c r="E13" s="35">
        <f t="shared" si="0"/>
        <v>9.9009900990099009</v>
      </c>
      <c r="F13" s="160"/>
      <c r="G13" s="175">
        <f t="shared" si="1"/>
        <v>0</v>
      </c>
      <c r="H13" s="202" t="e">
        <f t="shared" ref="H13" si="4">G13/$K$1</f>
        <v>#DIV/0!</v>
      </c>
      <c r="I13" s="203" t="e">
        <f t="shared" ref="I13" si="5">(H13/E13)-1</f>
        <v>#DIV/0!</v>
      </c>
    </row>
    <row r="14" spans="1:12" s="32" customFormat="1">
      <c r="A14" s="33" t="s">
        <v>871</v>
      </c>
      <c r="B14" s="34">
        <v>1.5</v>
      </c>
      <c r="C14" s="34"/>
      <c r="D14" s="113">
        <f>700/$L$1</f>
        <v>6.9306930693069306</v>
      </c>
      <c r="E14" s="35">
        <f t="shared" si="0"/>
        <v>10.396039603960396</v>
      </c>
      <c r="F14" s="158"/>
      <c r="G14" s="175">
        <f t="shared" si="1"/>
        <v>0</v>
      </c>
      <c r="H14" s="202" t="e">
        <f t="shared" si="2"/>
        <v>#DIV/0!</v>
      </c>
      <c r="I14" s="203" t="e">
        <f t="shared" si="3"/>
        <v>#DIV/0!</v>
      </c>
    </row>
    <row r="15" spans="1:12" s="32" customFormat="1">
      <c r="A15" s="33" t="s">
        <v>872</v>
      </c>
      <c r="B15" s="34">
        <v>10</v>
      </c>
      <c r="C15" s="34"/>
      <c r="D15" s="113">
        <f>45/$L$1</f>
        <v>0.44554455445544555</v>
      </c>
      <c r="E15" s="35">
        <f t="shared" si="0"/>
        <v>4.4554455445544559</v>
      </c>
      <c r="F15" s="160"/>
      <c r="G15" s="175">
        <f t="shared" si="1"/>
        <v>0</v>
      </c>
      <c r="H15" s="202" t="e">
        <f t="shared" ref="H15" si="6">G15/$K$1</f>
        <v>#DIV/0!</v>
      </c>
      <c r="I15" s="203" t="e">
        <f t="shared" ref="I15" si="7">(H15/E15)-1</f>
        <v>#DIV/0!</v>
      </c>
    </row>
    <row r="16" spans="1:12" s="32" customFormat="1">
      <c r="A16" s="33" t="s">
        <v>873</v>
      </c>
      <c r="B16" s="113">
        <f>1/40</f>
        <v>2.5000000000000001E-2</v>
      </c>
      <c r="C16" s="34">
        <v>1</v>
      </c>
      <c r="D16" s="113">
        <f>1500/$L$1</f>
        <v>14.851485148514852</v>
      </c>
      <c r="E16" s="35">
        <f t="shared" si="0"/>
        <v>0.37128712871287134</v>
      </c>
      <c r="F16" s="160"/>
      <c r="G16" s="175">
        <f t="shared" si="1"/>
        <v>0</v>
      </c>
      <c r="H16" s="202" t="e">
        <f t="shared" ref="H16:H19" si="8">G16/$K$1</f>
        <v>#DIV/0!</v>
      </c>
      <c r="I16" s="203" t="e">
        <f t="shared" ref="I16:I19" si="9">(H16/E16)-1</f>
        <v>#DIV/0!</v>
      </c>
    </row>
    <row r="17" spans="1:10" s="32" customFormat="1">
      <c r="A17" s="33" t="s">
        <v>874</v>
      </c>
      <c r="B17" s="113">
        <f>1/5</f>
        <v>0.2</v>
      </c>
      <c r="C17" s="34">
        <v>1</v>
      </c>
      <c r="D17" s="113">
        <f>3500/$L$1</f>
        <v>34.653465346534652</v>
      </c>
      <c r="E17" s="35">
        <f t="shared" si="0"/>
        <v>6.9306930693069306</v>
      </c>
      <c r="F17" s="160"/>
      <c r="G17" s="175">
        <f t="shared" si="1"/>
        <v>0</v>
      </c>
      <c r="H17" s="202" t="e">
        <f t="shared" si="8"/>
        <v>#DIV/0!</v>
      </c>
      <c r="I17" s="203" t="e">
        <f t="shared" si="9"/>
        <v>#DIV/0!</v>
      </c>
      <c r="J17" s="32" t="s">
        <v>907</v>
      </c>
    </row>
    <row r="18" spans="1:10" s="32" customFormat="1">
      <c r="A18" s="33" t="s">
        <v>875</v>
      </c>
      <c r="B18" s="34">
        <v>4</v>
      </c>
      <c r="C18" s="34"/>
      <c r="D18" s="113">
        <f>100/$L$1</f>
        <v>0.99009900990099009</v>
      </c>
      <c r="E18" s="35">
        <f t="shared" si="0"/>
        <v>3.9603960396039604</v>
      </c>
      <c r="F18" s="160"/>
      <c r="G18" s="175">
        <f t="shared" si="1"/>
        <v>0</v>
      </c>
      <c r="H18" s="202" t="e">
        <f t="shared" si="8"/>
        <v>#DIV/0!</v>
      </c>
      <c r="I18" s="203" t="e">
        <f t="shared" si="9"/>
        <v>#DIV/0!</v>
      </c>
    </row>
    <row r="19" spans="1:10" s="32" customFormat="1">
      <c r="A19" s="36" t="s">
        <v>756</v>
      </c>
      <c r="B19" s="34">
        <f>3/20</f>
        <v>0.15</v>
      </c>
      <c r="C19" s="37">
        <v>20</v>
      </c>
      <c r="D19" s="194">
        <f>14000/$L$1</f>
        <v>138.61386138613861</v>
      </c>
      <c r="E19" s="35">
        <f>B19*D19</f>
        <v>20.792079207920789</v>
      </c>
      <c r="F19" s="160"/>
      <c r="G19" s="175">
        <f t="shared" si="1"/>
        <v>0</v>
      </c>
      <c r="H19" s="202" t="e">
        <f t="shared" si="8"/>
        <v>#DIV/0!</v>
      </c>
      <c r="I19" s="203" t="e">
        <f t="shared" si="9"/>
        <v>#DIV/0!</v>
      </c>
    </row>
    <row r="20" spans="1:10" s="32" customFormat="1">
      <c r="A20" s="33" t="s">
        <v>876</v>
      </c>
      <c r="B20" s="34">
        <v>3</v>
      </c>
      <c r="C20" s="34">
        <v>20</v>
      </c>
      <c r="D20" s="113">
        <f>220/$L$1</f>
        <v>2.1782178217821784</v>
      </c>
      <c r="E20" s="35">
        <f>B20*D20</f>
        <v>6.5346534653465351</v>
      </c>
      <c r="F20" s="158"/>
      <c r="G20" s="175">
        <f>B20*F20</f>
        <v>0</v>
      </c>
      <c r="H20" s="202" t="e">
        <f t="shared" si="2"/>
        <v>#DIV/0!</v>
      </c>
      <c r="I20" s="203" t="e">
        <f t="shared" si="3"/>
        <v>#DIV/0!</v>
      </c>
    </row>
    <row r="21" spans="1:10" s="32" customFormat="1">
      <c r="A21" s="33" t="s">
        <v>768</v>
      </c>
      <c r="B21" s="34">
        <v>0.05</v>
      </c>
      <c r="C21" s="34">
        <v>1</v>
      </c>
      <c r="D21" s="113">
        <f>800/$L$1</f>
        <v>7.9207920792079207</v>
      </c>
      <c r="E21" s="35">
        <f>B21*D21</f>
        <v>0.39603960396039606</v>
      </c>
      <c r="F21" s="160"/>
      <c r="G21" s="175">
        <f t="shared" ref="G21" si="10">B21*F21</f>
        <v>0</v>
      </c>
      <c r="H21" s="202" t="e">
        <f t="shared" si="2"/>
        <v>#DIV/0!</v>
      </c>
      <c r="I21" s="203" t="e">
        <f t="shared" si="3"/>
        <v>#DIV/0!</v>
      </c>
    </row>
    <row r="22" spans="1:10" s="32" customFormat="1" ht="18.600000000000001" thickBot="1">
      <c r="A22" s="64" t="s">
        <v>883</v>
      </c>
      <c r="B22" s="40">
        <v>0.33</v>
      </c>
      <c r="C22" s="40"/>
      <c r="D22" s="195">
        <f>5600/$L$1</f>
        <v>55.445544554455445</v>
      </c>
      <c r="E22" s="39">
        <f>B22*D22</f>
        <v>18.297029702970299</v>
      </c>
      <c r="F22" s="161"/>
      <c r="G22" s="176">
        <f>B22*F22</f>
        <v>0</v>
      </c>
      <c r="H22" s="204" t="e">
        <f t="shared" si="2"/>
        <v>#DIV/0!</v>
      </c>
      <c r="I22" s="205" t="e">
        <f t="shared" si="3"/>
        <v>#DIV/0!</v>
      </c>
    </row>
    <row r="23" spans="1:10" s="32" customFormat="1" ht="18.600000000000001" thickBot="1">
      <c r="A23" s="218" t="s">
        <v>759</v>
      </c>
      <c r="B23" s="219"/>
      <c r="C23" s="219"/>
      <c r="D23" s="219"/>
      <c r="E23" s="219"/>
      <c r="F23" s="219"/>
      <c r="G23" s="220"/>
      <c r="H23" s="136"/>
      <c r="I23" s="127"/>
    </row>
    <row r="24" spans="1:10" s="32" customFormat="1">
      <c r="A24" s="60" t="s">
        <v>777</v>
      </c>
      <c r="B24" s="41">
        <v>24</v>
      </c>
      <c r="C24" s="41"/>
      <c r="D24" s="196">
        <f>50/$L$1</f>
        <v>0.49504950495049505</v>
      </c>
      <c r="E24" s="31">
        <f t="shared" si="0"/>
        <v>11.881188118811881</v>
      </c>
      <c r="F24" s="162"/>
      <c r="G24" s="177">
        <f>B24*F24</f>
        <v>0</v>
      </c>
      <c r="H24" s="135" t="e">
        <f>(SUM(G25:G40)/K1)</f>
        <v>#DIV/0!</v>
      </c>
      <c r="I24" s="123" t="e">
        <f t="shared" si="3"/>
        <v>#DIV/0!</v>
      </c>
    </row>
    <row r="25" spans="1:10" s="32" customFormat="1">
      <c r="A25" s="66" t="s">
        <v>748</v>
      </c>
      <c r="B25" s="37">
        <v>1</v>
      </c>
      <c r="C25" s="37"/>
      <c r="D25" s="37"/>
      <c r="E25" s="35"/>
      <c r="F25" s="163"/>
      <c r="G25" s="178">
        <f t="shared" ref="G25:G63" si="11">B25*F25</f>
        <v>0</v>
      </c>
      <c r="H25" s="132" t="e">
        <f t="shared" si="2"/>
        <v>#DIV/0!</v>
      </c>
      <c r="I25" s="124"/>
    </row>
    <row r="26" spans="1:10" s="32" customFormat="1">
      <c r="A26" s="66" t="s">
        <v>746</v>
      </c>
      <c r="B26" s="37">
        <v>1</v>
      </c>
      <c r="C26" s="37"/>
      <c r="D26" s="37"/>
      <c r="E26" s="35"/>
      <c r="F26" s="163"/>
      <c r="G26" s="178">
        <f t="shared" si="11"/>
        <v>0</v>
      </c>
      <c r="H26" s="132" t="e">
        <f t="shared" si="2"/>
        <v>#DIV/0!</v>
      </c>
      <c r="I26" s="124"/>
    </row>
    <row r="27" spans="1:10" s="32" customFormat="1">
      <c r="A27" s="66" t="s">
        <v>747</v>
      </c>
      <c r="B27" s="37">
        <v>1</v>
      </c>
      <c r="C27" s="37"/>
      <c r="D27" s="37"/>
      <c r="E27" s="35"/>
      <c r="F27" s="163"/>
      <c r="G27" s="178">
        <f t="shared" si="11"/>
        <v>0</v>
      </c>
      <c r="H27" s="132" t="e">
        <f t="shared" si="2"/>
        <v>#DIV/0!</v>
      </c>
      <c r="I27" s="124"/>
    </row>
    <row r="28" spans="1:10" s="32" customFormat="1">
      <c r="A28" s="66" t="s">
        <v>741</v>
      </c>
      <c r="B28" s="37">
        <v>1</v>
      </c>
      <c r="C28" s="37"/>
      <c r="D28" s="37"/>
      <c r="E28" s="35"/>
      <c r="F28" s="163"/>
      <c r="G28" s="178">
        <f t="shared" si="11"/>
        <v>0</v>
      </c>
      <c r="H28" s="132" t="e">
        <f t="shared" si="2"/>
        <v>#DIV/0!</v>
      </c>
      <c r="I28" s="124"/>
    </row>
    <row r="29" spans="1:10" s="32" customFormat="1">
      <c r="A29" s="66" t="s">
        <v>742</v>
      </c>
      <c r="B29" s="37">
        <v>1</v>
      </c>
      <c r="C29" s="37"/>
      <c r="D29" s="37"/>
      <c r="E29" s="35"/>
      <c r="F29" s="163"/>
      <c r="G29" s="178">
        <f t="shared" si="11"/>
        <v>0</v>
      </c>
      <c r="H29" s="132" t="e">
        <f t="shared" si="2"/>
        <v>#DIV/0!</v>
      </c>
      <c r="I29" s="124"/>
    </row>
    <row r="30" spans="1:10" s="32" customFormat="1">
      <c r="A30" s="66" t="s">
        <v>0</v>
      </c>
      <c r="B30" s="37">
        <v>4</v>
      </c>
      <c r="C30" s="37"/>
      <c r="D30" s="37"/>
      <c r="E30" s="35"/>
      <c r="F30" s="163"/>
      <c r="G30" s="178">
        <f t="shared" si="11"/>
        <v>0</v>
      </c>
      <c r="H30" s="132" t="e">
        <f t="shared" si="2"/>
        <v>#DIV/0!</v>
      </c>
      <c r="I30" s="124"/>
    </row>
    <row r="31" spans="1:10" s="32" customFormat="1">
      <c r="A31" s="66" t="s">
        <v>752</v>
      </c>
      <c r="B31" s="37">
        <v>4</v>
      </c>
      <c r="C31" s="37"/>
      <c r="D31" s="37"/>
      <c r="E31" s="35"/>
      <c r="F31" s="163"/>
      <c r="G31" s="178">
        <f t="shared" si="11"/>
        <v>0</v>
      </c>
      <c r="H31" s="132" t="e">
        <f t="shared" si="2"/>
        <v>#DIV/0!</v>
      </c>
      <c r="I31" s="124"/>
    </row>
    <row r="32" spans="1:10" s="32" customFormat="1">
      <c r="A32" s="66" t="s">
        <v>495</v>
      </c>
      <c r="B32" s="37">
        <v>4</v>
      </c>
      <c r="C32" s="37"/>
      <c r="D32" s="37"/>
      <c r="E32" s="35"/>
      <c r="F32" s="163"/>
      <c r="G32" s="178">
        <f t="shared" si="11"/>
        <v>0</v>
      </c>
      <c r="H32" s="132" t="e">
        <f t="shared" si="2"/>
        <v>#DIV/0!</v>
      </c>
      <c r="I32" s="124"/>
    </row>
    <row r="33" spans="1:9" s="32" customFormat="1">
      <c r="A33" s="66" t="s">
        <v>25</v>
      </c>
      <c r="B33" s="37">
        <v>16</v>
      </c>
      <c r="C33" s="37"/>
      <c r="D33" s="37"/>
      <c r="E33" s="35"/>
      <c r="F33" s="163"/>
      <c r="G33" s="178">
        <f t="shared" si="11"/>
        <v>0</v>
      </c>
      <c r="H33" s="132" t="e">
        <f t="shared" si="2"/>
        <v>#DIV/0!</v>
      </c>
      <c r="I33" s="124"/>
    </row>
    <row r="34" spans="1:9" s="32" customFormat="1">
      <c r="A34" s="66" t="s">
        <v>496</v>
      </c>
      <c r="B34" s="37">
        <v>12</v>
      </c>
      <c r="C34" s="37"/>
      <c r="D34" s="37"/>
      <c r="E34" s="35"/>
      <c r="F34" s="163"/>
      <c r="G34" s="178">
        <f t="shared" si="11"/>
        <v>0</v>
      </c>
      <c r="H34" s="132" t="e">
        <f t="shared" si="2"/>
        <v>#DIV/0!</v>
      </c>
      <c r="I34" s="124"/>
    </row>
    <row r="35" spans="1:9" s="32" customFormat="1">
      <c r="A35" s="66" t="s">
        <v>646</v>
      </c>
      <c r="B35" s="37">
        <v>4</v>
      </c>
      <c r="C35" s="37"/>
      <c r="D35" s="37"/>
      <c r="E35" s="35"/>
      <c r="F35" s="163"/>
      <c r="G35" s="178">
        <f t="shared" si="11"/>
        <v>0</v>
      </c>
      <c r="H35" s="132" t="e">
        <f t="shared" si="2"/>
        <v>#DIV/0!</v>
      </c>
      <c r="I35" s="124"/>
    </row>
    <row r="36" spans="1:9" s="32" customFormat="1">
      <c r="A36" s="66" t="s">
        <v>609</v>
      </c>
      <c r="B36" s="37">
        <v>4</v>
      </c>
      <c r="C36" s="37"/>
      <c r="D36" s="37"/>
      <c r="E36" s="35"/>
      <c r="F36" s="163"/>
      <c r="G36" s="178">
        <f t="shared" si="11"/>
        <v>0</v>
      </c>
      <c r="H36" s="132" t="e">
        <f t="shared" si="2"/>
        <v>#DIV/0!</v>
      </c>
      <c r="I36" s="124"/>
    </row>
    <row r="37" spans="1:9" s="32" customFormat="1">
      <c r="A37" s="66" t="s">
        <v>491</v>
      </c>
      <c r="B37" s="37">
        <v>8</v>
      </c>
      <c r="C37" s="37"/>
      <c r="D37" s="37"/>
      <c r="E37" s="35"/>
      <c r="F37" s="163"/>
      <c r="G37" s="178">
        <f t="shared" si="11"/>
        <v>0</v>
      </c>
      <c r="H37" s="132" t="e">
        <f t="shared" si="2"/>
        <v>#DIV/0!</v>
      </c>
      <c r="I37" s="124"/>
    </row>
    <row r="38" spans="1:9" s="32" customFormat="1">
      <c r="A38" s="66" t="s">
        <v>610</v>
      </c>
      <c r="B38" s="37">
        <v>4</v>
      </c>
      <c r="C38" s="37"/>
      <c r="D38" s="37"/>
      <c r="E38" s="35"/>
      <c r="F38" s="163"/>
      <c r="G38" s="178">
        <f t="shared" si="11"/>
        <v>0</v>
      </c>
      <c r="H38" s="132" t="e">
        <f t="shared" si="2"/>
        <v>#DIV/0!</v>
      </c>
      <c r="I38" s="124"/>
    </row>
    <row r="39" spans="1:9" s="32" customFormat="1">
      <c r="A39" s="66" t="s">
        <v>490</v>
      </c>
      <c r="B39" s="37">
        <v>8</v>
      </c>
      <c r="C39" s="37"/>
      <c r="D39" s="37"/>
      <c r="E39" s="35"/>
      <c r="F39" s="163"/>
      <c r="G39" s="178">
        <f t="shared" si="11"/>
        <v>0</v>
      </c>
      <c r="H39" s="132" t="e">
        <f t="shared" si="2"/>
        <v>#DIV/0!</v>
      </c>
      <c r="I39" s="124"/>
    </row>
    <row r="40" spans="1:9" s="32" customFormat="1" ht="18.600000000000001" thickBot="1">
      <c r="A40" s="67" t="s">
        <v>731</v>
      </c>
      <c r="B40" s="38">
        <v>1</v>
      </c>
      <c r="C40" s="38"/>
      <c r="D40" s="38"/>
      <c r="E40" s="115"/>
      <c r="F40" s="163"/>
      <c r="G40" s="178">
        <f t="shared" si="11"/>
        <v>0</v>
      </c>
      <c r="H40" s="133" t="e">
        <f t="shared" si="2"/>
        <v>#DIV/0!</v>
      </c>
      <c r="I40" s="125"/>
    </row>
    <row r="41" spans="1:9" s="32" customFormat="1">
      <c r="A41" s="62" t="s">
        <v>769</v>
      </c>
      <c r="B41" s="41"/>
      <c r="C41" s="41"/>
      <c r="D41" s="41"/>
      <c r="E41" s="31"/>
      <c r="F41" s="162"/>
      <c r="G41" s="177"/>
      <c r="H41" s="135"/>
      <c r="I41" s="123"/>
    </row>
    <row r="42" spans="1:9" s="32" customFormat="1">
      <c r="A42" s="36" t="s">
        <v>877</v>
      </c>
      <c r="B42" s="114">
        <v>1</v>
      </c>
      <c r="C42" s="114"/>
      <c r="D42" s="114"/>
      <c r="E42" s="115">
        <f>500/$L$1</f>
        <v>4.9504950495049505</v>
      </c>
      <c r="F42" s="164"/>
      <c r="G42" s="178">
        <f t="shared" si="11"/>
        <v>0</v>
      </c>
      <c r="H42" s="132" t="e">
        <f t="shared" si="2"/>
        <v>#DIV/0!</v>
      </c>
      <c r="I42" s="124" t="e">
        <f t="shared" si="3"/>
        <v>#DIV/0!</v>
      </c>
    </row>
    <row r="43" spans="1:9" s="32" customFormat="1">
      <c r="A43" s="36" t="s">
        <v>771</v>
      </c>
      <c r="B43" s="37">
        <v>1</v>
      </c>
      <c r="C43" s="37"/>
      <c r="D43" s="37"/>
      <c r="E43" s="35">
        <f>500/$L$1</f>
        <v>4.9504950495049505</v>
      </c>
      <c r="F43" s="164"/>
      <c r="G43" s="178">
        <f t="shared" si="11"/>
        <v>0</v>
      </c>
      <c r="H43" s="132" t="e">
        <f t="shared" si="2"/>
        <v>#DIV/0!</v>
      </c>
      <c r="I43" s="124" t="e">
        <f t="shared" si="3"/>
        <v>#DIV/0!</v>
      </c>
    </row>
    <row r="44" spans="1:9" s="32" customFormat="1" ht="18.600000000000001" thickBot="1">
      <c r="A44" s="42" t="s">
        <v>772</v>
      </c>
      <c r="B44" s="38">
        <v>1</v>
      </c>
      <c r="C44" s="38"/>
      <c r="D44" s="38"/>
      <c r="E44" s="116">
        <f>500/$L$1</f>
        <v>4.9504950495049505</v>
      </c>
      <c r="F44" s="164"/>
      <c r="G44" s="178">
        <f t="shared" si="11"/>
        <v>0</v>
      </c>
      <c r="H44" s="133" t="e">
        <f t="shared" si="2"/>
        <v>#DIV/0!</v>
      </c>
      <c r="I44" s="125" t="e">
        <f t="shared" si="3"/>
        <v>#DIV/0!</v>
      </c>
    </row>
    <row r="45" spans="1:9" s="61" customFormat="1">
      <c r="A45" s="60" t="s">
        <v>770</v>
      </c>
      <c r="B45" s="63"/>
      <c r="C45" s="63"/>
      <c r="D45" s="117"/>
      <c r="E45" s="128"/>
      <c r="F45" s="165"/>
      <c r="G45" s="179"/>
      <c r="H45" s="137"/>
      <c r="I45" s="123"/>
    </row>
    <row r="46" spans="1:9" s="32" customFormat="1">
      <c r="A46" s="33" t="s">
        <v>878</v>
      </c>
      <c r="B46" s="37">
        <v>2</v>
      </c>
      <c r="C46" s="37"/>
      <c r="D46" s="197">
        <f>450/$L$1</f>
        <v>4.4554455445544559</v>
      </c>
      <c r="E46" s="129">
        <f t="shared" ref="E46:E63" si="12">B46*D46</f>
        <v>8.9108910891089117</v>
      </c>
      <c r="F46" s="164"/>
      <c r="G46" s="178">
        <f t="shared" si="11"/>
        <v>0</v>
      </c>
      <c r="H46" s="150" t="e">
        <f t="shared" si="2"/>
        <v>#DIV/0!</v>
      </c>
      <c r="I46" s="124" t="e">
        <f t="shared" si="3"/>
        <v>#DIV/0!</v>
      </c>
    </row>
    <row r="47" spans="1:9" s="32" customFormat="1" ht="18.600000000000001" thickBot="1">
      <c r="A47" s="64" t="s">
        <v>879</v>
      </c>
      <c r="B47" s="38">
        <v>2</v>
      </c>
      <c r="C47" s="38"/>
      <c r="D47" s="198">
        <f>450/$L$1</f>
        <v>4.4554455445544559</v>
      </c>
      <c r="E47" s="130">
        <f t="shared" si="12"/>
        <v>8.9108910891089117</v>
      </c>
      <c r="F47" s="166"/>
      <c r="G47" s="180">
        <f t="shared" si="11"/>
        <v>0</v>
      </c>
      <c r="H47" s="151" t="e">
        <f t="shared" si="2"/>
        <v>#DIV/0!</v>
      </c>
      <c r="I47" s="125" t="e">
        <f t="shared" si="3"/>
        <v>#DIV/0!</v>
      </c>
    </row>
    <row r="48" spans="1:9" s="32" customFormat="1">
      <c r="A48" s="152" t="s">
        <v>887</v>
      </c>
      <c r="B48" s="114"/>
      <c r="C48" s="114"/>
      <c r="D48" s="114"/>
      <c r="E48" s="115"/>
      <c r="F48" s="167"/>
      <c r="G48" s="181"/>
      <c r="H48" s="138"/>
      <c r="I48" s="126"/>
    </row>
    <row r="49" spans="1:9" s="32" customFormat="1">
      <c r="A49" s="33" t="s">
        <v>888</v>
      </c>
      <c r="B49" s="37">
        <v>1</v>
      </c>
      <c r="C49" s="37"/>
      <c r="D49" s="194">
        <f>1000/$L$1</f>
        <v>9.9009900990099009</v>
      </c>
      <c r="E49" s="35">
        <f t="shared" ref="E49:E55" si="13">B49*D49</f>
        <v>9.9009900990099009</v>
      </c>
      <c r="F49" s="168"/>
      <c r="G49" s="178">
        <f t="shared" si="11"/>
        <v>0</v>
      </c>
      <c r="H49" s="132" t="e">
        <f t="shared" si="2"/>
        <v>#DIV/0!</v>
      </c>
      <c r="I49" s="124" t="e">
        <f t="shared" si="3"/>
        <v>#DIV/0!</v>
      </c>
    </row>
    <row r="50" spans="1:9" s="32" customFormat="1">
      <c r="A50" s="33" t="s">
        <v>891</v>
      </c>
      <c r="B50" s="37">
        <v>2.5000000000000001E-2</v>
      </c>
      <c r="C50" s="37"/>
      <c r="D50" s="194">
        <f>400/$L$1</f>
        <v>3.9603960396039604</v>
      </c>
      <c r="E50" s="35">
        <f t="shared" si="13"/>
        <v>9.9009900990099015E-2</v>
      </c>
      <c r="F50" s="168"/>
      <c r="G50" s="178">
        <f t="shared" si="11"/>
        <v>0</v>
      </c>
      <c r="H50" s="132" t="e">
        <f t="shared" si="2"/>
        <v>#DIV/0!</v>
      </c>
      <c r="I50" s="124" t="e">
        <f t="shared" si="3"/>
        <v>#DIV/0!</v>
      </c>
    </row>
    <row r="51" spans="1:9" s="32" customFormat="1">
      <c r="A51" s="33" t="s">
        <v>893</v>
      </c>
      <c r="B51" s="37">
        <v>2</v>
      </c>
      <c r="C51" s="37" t="s">
        <v>894</v>
      </c>
      <c r="D51" s="194">
        <f>150/$L$1</f>
        <v>1.4851485148514851</v>
      </c>
      <c r="E51" s="35">
        <f t="shared" si="13"/>
        <v>2.9702970297029703</v>
      </c>
      <c r="F51" s="168"/>
      <c r="G51" s="178">
        <f t="shared" si="11"/>
        <v>0</v>
      </c>
      <c r="H51" s="132" t="e">
        <f t="shared" si="2"/>
        <v>#DIV/0!</v>
      </c>
      <c r="I51" s="124" t="e">
        <f t="shared" si="3"/>
        <v>#DIV/0!</v>
      </c>
    </row>
    <row r="52" spans="1:9" s="32" customFormat="1">
      <c r="A52" s="33" t="s">
        <v>896</v>
      </c>
      <c r="B52" s="37">
        <v>4</v>
      </c>
      <c r="C52" s="37"/>
      <c r="D52" s="194">
        <f>230/$L$1</f>
        <v>2.277227722772277</v>
      </c>
      <c r="E52" s="35">
        <f t="shared" si="13"/>
        <v>9.1089108910891081</v>
      </c>
      <c r="F52" s="168"/>
      <c r="G52" s="178">
        <f t="shared" si="11"/>
        <v>0</v>
      </c>
      <c r="H52" s="132" t="e">
        <f t="shared" si="2"/>
        <v>#DIV/0!</v>
      </c>
      <c r="I52" s="124" t="e">
        <f t="shared" si="3"/>
        <v>#DIV/0!</v>
      </c>
    </row>
    <row r="53" spans="1:9" s="32" customFormat="1">
      <c r="A53" s="33" t="s">
        <v>897</v>
      </c>
      <c r="B53" s="37">
        <v>2</v>
      </c>
      <c r="C53" s="37"/>
      <c r="D53" s="194">
        <f>280/$L$1</f>
        <v>2.7722772277227721</v>
      </c>
      <c r="E53" s="35">
        <f t="shared" si="13"/>
        <v>5.5445544554455441</v>
      </c>
      <c r="F53" s="168"/>
      <c r="G53" s="178">
        <f t="shared" si="11"/>
        <v>0</v>
      </c>
      <c r="H53" s="132" t="e">
        <f t="shared" si="2"/>
        <v>#DIV/0!</v>
      </c>
      <c r="I53" s="124" t="e">
        <f t="shared" si="3"/>
        <v>#DIV/0!</v>
      </c>
    </row>
    <row r="54" spans="1:9" s="32" customFormat="1">
      <c r="A54" s="33" t="s">
        <v>898</v>
      </c>
      <c r="B54" s="37">
        <v>1</v>
      </c>
      <c r="C54" s="37" t="s">
        <v>890</v>
      </c>
      <c r="D54" s="194">
        <f>200/$L$1</f>
        <v>1.9801980198019802</v>
      </c>
      <c r="E54" s="35">
        <f t="shared" si="13"/>
        <v>1.9801980198019802</v>
      </c>
      <c r="F54" s="168"/>
      <c r="G54" s="178">
        <f t="shared" si="11"/>
        <v>0</v>
      </c>
      <c r="H54" s="132" t="e">
        <f t="shared" si="2"/>
        <v>#DIV/0!</v>
      </c>
      <c r="I54" s="124" t="e">
        <f t="shared" si="3"/>
        <v>#DIV/0!</v>
      </c>
    </row>
    <row r="55" spans="1:9" s="32" customFormat="1" ht="18.600000000000001" thickBot="1">
      <c r="A55" s="64" t="s">
        <v>889</v>
      </c>
      <c r="B55" s="38">
        <v>4</v>
      </c>
      <c r="C55" s="38" t="s">
        <v>890</v>
      </c>
      <c r="D55" s="199">
        <f>215/$L$1</f>
        <v>2.1287128712871288</v>
      </c>
      <c r="E55" s="39">
        <f t="shared" si="13"/>
        <v>8.5148514851485153</v>
      </c>
      <c r="F55" s="168"/>
      <c r="G55" s="180">
        <f t="shared" si="11"/>
        <v>0</v>
      </c>
      <c r="H55" s="133" t="e">
        <f t="shared" si="2"/>
        <v>#DIV/0!</v>
      </c>
      <c r="I55" s="125" t="e">
        <f t="shared" si="3"/>
        <v>#DIV/0!</v>
      </c>
    </row>
    <row r="56" spans="1:9" s="32" customFormat="1">
      <c r="A56" s="52" t="s">
        <v>880</v>
      </c>
      <c r="B56" s="41">
        <v>1</v>
      </c>
      <c r="C56" s="41"/>
      <c r="D56" s="65">
        <f>8000/$L$1</f>
        <v>79.207920792079207</v>
      </c>
      <c r="E56" s="31">
        <f t="shared" si="12"/>
        <v>79.207920792079207</v>
      </c>
      <c r="F56" s="162"/>
      <c r="G56" s="181">
        <f t="shared" si="11"/>
        <v>0</v>
      </c>
      <c r="H56" s="135" t="e">
        <f t="shared" si="2"/>
        <v>#DIV/0!</v>
      </c>
      <c r="I56" s="123" t="e">
        <f t="shared" si="3"/>
        <v>#DIV/0!</v>
      </c>
    </row>
    <row r="57" spans="1:9" s="32" customFormat="1">
      <c r="A57" s="36" t="s">
        <v>881</v>
      </c>
      <c r="B57" s="37">
        <v>1</v>
      </c>
      <c r="C57" s="37" t="s">
        <v>895</v>
      </c>
      <c r="D57" s="194">
        <f>300/$L$1</f>
        <v>2.9702970297029703</v>
      </c>
      <c r="E57" s="35">
        <f t="shared" si="12"/>
        <v>2.9702970297029703</v>
      </c>
      <c r="F57" s="168"/>
      <c r="G57" s="178">
        <f t="shared" si="11"/>
        <v>0</v>
      </c>
      <c r="H57" s="132" t="e">
        <f t="shared" si="2"/>
        <v>#DIV/0!</v>
      </c>
      <c r="I57" s="124" t="e">
        <f t="shared" si="3"/>
        <v>#DIV/0!</v>
      </c>
    </row>
    <row r="58" spans="1:9" s="32" customFormat="1">
      <c r="A58" s="66" t="s">
        <v>882</v>
      </c>
      <c r="B58" s="37">
        <v>2</v>
      </c>
      <c r="C58" s="37" t="s">
        <v>885</v>
      </c>
      <c r="D58" s="194">
        <f>850/$L$1</f>
        <v>8.4158415841584162</v>
      </c>
      <c r="E58" s="35">
        <f t="shared" si="12"/>
        <v>16.831683168316832</v>
      </c>
      <c r="F58" s="169"/>
      <c r="G58" s="178">
        <f t="shared" si="11"/>
        <v>0</v>
      </c>
      <c r="H58" s="132" t="e">
        <f t="shared" si="2"/>
        <v>#DIV/0!</v>
      </c>
      <c r="I58" s="124" t="e">
        <f t="shared" si="3"/>
        <v>#DIV/0!</v>
      </c>
    </row>
    <row r="59" spans="1:9" s="32" customFormat="1">
      <c r="A59" s="36" t="s">
        <v>904</v>
      </c>
      <c r="B59" s="37">
        <v>1</v>
      </c>
      <c r="C59" s="37" t="s">
        <v>886</v>
      </c>
      <c r="D59" s="194">
        <f>150/$L$1</f>
        <v>1.4851485148514851</v>
      </c>
      <c r="E59" s="35">
        <f t="shared" si="12"/>
        <v>1.4851485148514851</v>
      </c>
      <c r="F59" s="160"/>
      <c r="G59" s="178">
        <f t="shared" si="11"/>
        <v>0</v>
      </c>
      <c r="H59" s="202" t="e">
        <f t="shared" ref="H59" si="14">G59/$K$1</f>
        <v>#DIV/0!</v>
      </c>
      <c r="I59" s="203" t="e">
        <f t="shared" ref="I59" si="15">(H59/E59)-1</f>
        <v>#DIV/0!</v>
      </c>
    </row>
    <row r="60" spans="1:9" s="32" customFormat="1">
      <c r="A60" s="36" t="s">
        <v>494</v>
      </c>
      <c r="B60" s="37">
        <v>1</v>
      </c>
      <c r="C60" s="37"/>
      <c r="D60" s="194">
        <f>100/$L$1</f>
        <v>0.99009900990099009</v>
      </c>
      <c r="E60" s="35">
        <f t="shared" si="12"/>
        <v>0.99009900990099009</v>
      </c>
      <c r="F60" s="169"/>
      <c r="G60" s="178">
        <f t="shared" si="11"/>
        <v>0</v>
      </c>
      <c r="H60" s="202" t="e">
        <f t="shared" si="2"/>
        <v>#DIV/0!</v>
      </c>
      <c r="I60" s="203" t="e">
        <f t="shared" si="3"/>
        <v>#DIV/0!</v>
      </c>
    </row>
    <row r="61" spans="1:9" s="32" customFormat="1">
      <c r="A61" s="36" t="s">
        <v>776</v>
      </c>
      <c r="B61" s="37">
        <v>4</v>
      </c>
      <c r="C61" s="37"/>
      <c r="D61" s="194">
        <f>100/$L$1</f>
        <v>0.99009900990099009</v>
      </c>
      <c r="E61" s="35">
        <f t="shared" si="12"/>
        <v>3.9603960396039604</v>
      </c>
      <c r="F61" s="169"/>
      <c r="G61" s="178">
        <f t="shared" si="11"/>
        <v>0</v>
      </c>
      <c r="H61" s="202" t="e">
        <f t="shared" si="2"/>
        <v>#DIV/0!</v>
      </c>
      <c r="I61" s="203" t="e">
        <f t="shared" si="3"/>
        <v>#DIV/0!</v>
      </c>
    </row>
    <row r="62" spans="1:9" s="32" customFormat="1" ht="18.600000000000001" thickBot="1">
      <c r="A62" s="42" t="s">
        <v>892</v>
      </c>
      <c r="B62" s="38">
        <v>2</v>
      </c>
      <c r="C62" s="38"/>
      <c r="D62" s="199">
        <f>80/$L$1</f>
        <v>0.79207920792079212</v>
      </c>
      <c r="E62" s="39">
        <f t="shared" si="12"/>
        <v>1.5841584158415842</v>
      </c>
      <c r="F62" s="170"/>
      <c r="G62" s="180">
        <f t="shared" si="11"/>
        <v>0</v>
      </c>
      <c r="H62" s="204" t="e">
        <f t="shared" ref="H62:H63" si="16">G62/$K$1</f>
        <v>#DIV/0!</v>
      </c>
      <c r="I62" s="205" t="e">
        <f t="shared" ref="I62:I63" si="17">(H62/E62)-1</f>
        <v>#DIV/0!</v>
      </c>
    </row>
    <row r="63" spans="1:9" s="32" customFormat="1">
      <c r="A63" s="153" t="s">
        <v>757</v>
      </c>
      <c r="B63" s="114">
        <v>1</v>
      </c>
      <c r="C63" s="114"/>
      <c r="D63" s="154">
        <f>9000/$L$1</f>
        <v>89.10891089108911</v>
      </c>
      <c r="E63" s="115">
        <f t="shared" si="12"/>
        <v>89.10891089108911</v>
      </c>
      <c r="F63" s="171"/>
      <c r="G63" s="181">
        <f t="shared" si="11"/>
        <v>0</v>
      </c>
      <c r="H63" s="206" t="e">
        <f t="shared" si="16"/>
        <v>#DIV/0!</v>
      </c>
      <c r="I63" s="207" t="e">
        <f t="shared" si="17"/>
        <v>#DIV/0!</v>
      </c>
    </row>
    <row r="64" spans="1:9" s="32" customFormat="1">
      <c r="A64" s="36" t="s">
        <v>778</v>
      </c>
      <c r="B64" s="37"/>
      <c r="C64" s="34">
        <v>8</v>
      </c>
      <c r="D64" s="37" t="s">
        <v>773</v>
      </c>
      <c r="E64" s="35"/>
      <c r="F64" s="172"/>
      <c r="G64" s="178"/>
      <c r="H64" s="132" t="e">
        <f t="shared" si="2"/>
        <v>#DIV/0!</v>
      </c>
      <c r="I64" s="124"/>
    </row>
    <row r="65" spans="1:11" s="32" customFormat="1">
      <c r="A65" s="36" t="s">
        <v>779</v>
      </c>
      <c r="B65" s="37"/>
      <c r="C65" s="34">
        <v>1</v>
      </c>
      <c r="D65" s="37" t="s">
        <v>775</v>
      </c>
      <c r="E65" s="35"/>
      <c r="F65" s="172"/>
      <c r="G65" s="178"/>
      <c r="H65" s="132" t="e">
        <f t="shared" si="2"/>
        <v>#DIV/0!</v>
      </c>
      <c r="I65" s="124"/>
    </row>
    <row r="66" spans="1:11" s="32" customFormat="1">
      <c r="A66" s="36" t="s">
        <v>781</v>
      </c>
      <c r="B66" s="37"/>
      <c r="C66" s="34">
        <v>4.7519999999999998</v>
      </c>
      <c r="D66" s="37" t="s">
        <v>774</v>
      </c>
      <c r="E66" s="35"/>
      <c r="F66" s="172"/>
      <c r="G66" s="178"/>
      <c r="H66" s="132" t="e">
        <f t="shared" si="2"/>
        <v>#DIV/0!</v>
      </c>
      <c r="I66" s="124"/>
    </row>
    <row r="67" spans="1:11" s="32" customFormat="1" ht="18.600000000000001" thickBot="1">
      <c r="A67" s="42" t="s">
        <v>780</v>
      </c>
      <c r="B67" s="38"/>
      <c r="C67" s="38">
        <v>3.24</v>
      </c>
      <c r="D67" s="43" t="s">
        <v>773</v>
      </c>
      <c r="E67" s="39"/>
      <c r="F67" s="172"/>
      <c r="G67" s="178"/>
      <c r="H67" s="133" t="e">
        <f t="shared" si="2"/>
        <v>#DIV/0!</v>
      </c>
      <c r="I67" s="125"/>
    </row>
    <row r="68" spans="1:11" s="32" customFormat="1" ht="18.600000000000001" thickBot="1">
      <c r="A68" s="44" t="s">
        <v>758</v>
      </c>
      <c r="B68" s="45" t="s">
        <v>761</v>
      </c>
      <c r="C68" s="45"/>
      <c r="D68" s="45"/>
      <c r="E68" s="46">
        <f>SUM(E3:E67)</f>
        <v>506.29207920792084</v>
      </c>
      <c r="F68" s="142"/>
      <c r="G68" s="139">
        <f>SUM(G3:G67)</f>
        <v>0</v>
      </c>
      <c r="H68" s="136" t="e">
        <f t="shared" ref="H68:H75" si="18">G68/$K$1</f>
        <v>#DIV/0!</v>
      </c>
      <c r="I68" s="131" t="e">
        <f t="shared" ref="I68:I75" si="19">(H68/E68)-1</f>
        <v>#DIV/0!</v>
      </c>
    </row>
    <row r="69" spans="1:11" s="32" customFormat="1" ht="18.600000000000001" thickBot="1">
      <c r="A69" s="44" t="s">
        <v>899</v>
      </c>
      <c r="B69" s="45"/>
      <c r="C69" s="45"/>
      <c r="D69" s="45"/>
      <c r="E69" s="46">
        <f>1500/$L$1</f>
        <v>14.851485148514852</v>
      </c>
      <c r="F69" s="142"/>
      <c r="G69" s="139">
        <v>0</v>
      </c>
      <c r="H69" s="136" t="e">
        <f t="shared" si="18"/>
        <v>#DIV/0!</v>
      </c>
      <c r="I69" s="131" t="e">
        <f t="shared" ref="I69" si="20">(H69/E69)-1</f>
        <v>#DIV/0!</v>
      </c>
    </row>
    <row r="70" spans="1:11" s="50" customFormat="1" ht="18.600000000000001" thickBot="1">
      <c r="A70" s="48"/>
      <c r="B70" s="49"/>
      <c r="C70" s="49"/>
      <c r="D70" s="49"/>
      <c r="E70" s="49"/>
      <c r="F70" s="143"/>
      <c r="G70" s="140"/>
      <c r="H70" s="136"/>
      <c r="I70" s="127"/>
    </row>
    <row r="71" spans="1:11" s="32" customFormat="1" ht="38.25" customHeight="1" thickBot="1">
      <c r="A71" s="224" t="s">
        <v>762</v>
      </c>
      <c r="B71" s="225"/>
      <c r="C71" s="51" t="s">
        <v>905</v>
      </c>
      <c r="D71" s="51" t="s">
        <v>917</v>
      </c>
      <c r="E71" s="51" t="s">
        <v>918</v>
      </c>
      <c r="F71" s="51" t="s">
        <v>910</v>
      </c>
      <c r="G71" s="141" t="s">
        <v>911</v>
      </c>
      <c r="H71" s="136"/>
      <c r="I71" s="127"/>
    </row>
    <row r="72" spans="1:11" s="32" customFormat="1">
      <c r="A72" s="52" t="s">
        <v>760</v>
      </c>
      <c r="B72" s="30"/>
      <c r="C72" s="30"/>
      <c r="D72" s="30"/>
      <c r="E72" s="53">
        <f>E68</f>
        <v>506.29207920792084</v>
      </c>
      <c r="F72" s="162"/>
      <c r="G72" s="182">
        <f>G68</f>
        <v>0</v>
      </c>
      <c r="H72" s="138" t="e">
        <f t="shared" si="18"/>
        <v>#DIV/0!</v>
      </c>
      <c r="I72" s="126" t="e">
        <f t="shared" si="19"/>
        <v>#DIV/0!</v>
      </c>
      <c r="J72" s="155" t="e">
        <f>H72/100</f>
        <v>#DIV/0!</v>
      </c>
    </row>
    <row r="73" spans="1:11" s="32" customFormat="1">
      <c r="A73" s="118" t="s">
        <v>899</v>
      </c>
      <c r="B73" s="59"/>
      <c r="C73" s="59"/>
      <c r="D73" s="59"/>
      <c r="E73" s="119">
        <f>E69</f>
        <v>14.851485148514852</v>
      </c>
      <c r="F73" s="167"/>
      <c r="G73" s="183">
        <f>G69</f>
        <v>0</v>
      </c>
      <c r="H73" s="132" t="e">
        <f t="shared" si="18"/>
        <v>#DIV/0!</v>
      </c>
      <c r="I73" s="124" t="e">
        <f t="shared" si="19"/>
        <v>#DIV/0!</v>
      </c>
    </row>
    <row r="74" spans="1:11" s="32" customFormat="1">
      <c r="A74" s="36" t="s">
        <v>921</v>
      </c>
      <c r="B74" s="59"/>
      <c r="C74" s="59">
        <v>7</v>
      </c>
      <c r="D74" s="59">
        <f>2000/$L$1</f>
        <v>19.801980198019802</v>
      </c>
      <c r="E74" s="54">
        <f>C74*D74</f>
        <v>138.61386138613861</v>
      </c>
      <c r="F74" s="167"/>
      <c r="G74" s="184">
        <f>C74*F74</f>
        <v>0</v>
      </c>
      <c r="H74" s="132" t="e">
        <f t="shared" si="18"/>
        <v>#DIV/0!</v>
      </c>
      <c r="I74" s="124" t="e">
        <f t="shared" si="19"/>
        <v>#DIV/0!</v>
      </c>
      <c r="J74" s="155" t="e">
        <f>H74/100</f>
        <v>#DIV/0!</v>
      </c>
    </row>
    <row r="75" spans="1:11" s="32" customFormat="1" ht="21.75" customHeight="1">
      <c r="A75" s="187" t="s">
        <v>913</v>
      </c>
      <c r="B75" s="57"/>
      <c r="C75" s="57"/>
      <c r="D75" s="57"/>
      <c r="E75" s="58">
        <f>(E72+E74)*0.2</f>
        <v>128.9811881188119</v>
      </c>
      <c r="F75" s="173"/>
      <c r="G75" s="185">
        <f>(G72+G74)*0.15</f>
        <v>0</v>
      </c>
      <c r="H75" s="132" t="e">
        <f t="shared" si="18"/>
        <v>#DIV/0!</v>
      </c>
      <c r="I75" s="124" t="e">
        <f t="shared" si="19"/>
        <v>#DIV/0!</v>
      </c>
      <c r="J75" s="155" t="e">
        <f>H75/100</f>
        <v>#DIV/0!</v>
      </c>
    </row>
    <row r="76" spans="1:11" s="32" customFormat="1" ht="18.600000000000001" thickBot="1">
      <c r="A76" s="186"/>
      <c r="B76" s="40"/>
      <c r="C76" s="40"/>
      <c r="D76" s="40"/>
      <c r="E76" s="55"/>
      <c r="F76" s="170"/>
      <c r="G76" s="185"/>
      <c r="H76" s="188"/>
      <c r="I76" s="189"/>
    </row>
    <row r="77" spans="1:11" s="56" customFormat="1" ht="25.8" thickBot="1">
      <c r="A77" s="44" t="s">
        <v>920</v>
      </c>
      <c r="B77" s="47"/>
      <c r="C77" s="47"/>
      <c r="D77" s="47"/>
      <c r="E77" s="208">
        <f>E72+E74+E75+E73</f>
        <v>788.73861386138617</v>
      </c>
      <c r="F77" s="142"/>
      <c r="G77" s="139">
        <f>G72+G74+G75+G73</f>
        <v>0</v>
      </c>
      <c r="H77" s="191" t="e">
        <f>G77/$K$1</f>
        <v>#DIV/0!</v>
      </c>
      <c r="I77" s="190" t="e">
        <f>(H77/E77)-1</f>
        <v>#DIV/0!</v>
      </c>
      <c r="J77" s="148"/>
      <c r="K77" s="124"/>
    </row>
    <row r="78" spans="1:11">
      <c r="E78" s="145"/>
    </row>
    <row r="79" spans="1:11">
      <c r="E79" s="145"/>
    </row>
  </sheetData>
  <mergeCells count="3">
    <mergeCell ref="A23:G23"/>
    <mergeCell ref="A2:I2"/>
    <mergeCell ref="A71:B7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001-ASI-001 (BOM) R2</vt:lpstr>
      <vt:lpstr>PART CODES</vt:lpstr>
      <vt:lpstr>SAMPLE DRYER PRICING TEMPLATE</vt:lpstr>
      <vt:lpstr>'001-ASI-001 (BOM) R2'!Print_Area</vt:lpstr>
      <vt:lpstr>'PART CODES'!Print_Area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2015-05-15T15:18:43Z</dcterms:created>
  <dcterms:modified xsi:type="dcterms:W3CDTF">2018-08-15T12:32:06Z</dcterms:modified>
</cp:coreProperties>
</file>